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216" windowWidth="15276" windowHeight="5112"/>
  </bookViews>
  <sheets>
    <sheet name="Global" sheetId="1" r:id="rId1"/>
    <sheet name="Current vs New" sheetId="2" r:id="rId2"/>
  </sheets>
  <externalReferences>
    <externalReference r:id="rId3"/>
    <externalReference r:id="rId4"/>
    <externalReference r:id="rId5"/>
    <externalReference r:id="rId6"/>
  </externalReferences>
  <definedNames>
    <definedName name="a">[1]PersPlan2001!$A$1:$C$58</definedName>
    <definedName name="b">#REF!</definedName>
    <definedName name="buffer_for_emergencies">'[2]02 Basic data'!$J$21</definedName>
    <definedName name="cambios">'[3]HOJA MODIFIC ACIONES'!$A$6:$AI$23</definedName>
    <definedName name="_xlnm.Criteria">#REF!</definedName>
    <definedName name="_xlnm.Database">#REF!</definedName>
    <definedName name="Daten">#REF!</definedName>
    <definedName name="eff_working_time">'[2]02 Basic data'!$D$26</definedName>
    <definedName name="Einheit">'[4]MSG 95 (1316816)'!$O$2</definedName>
    <definedName name="jj">#REF!</definedName>
    <definedName name="Kunstleder">#REF!</definedName>
    <definedName name="Materialstamm">#REF!</definedName>
    <definedName name="Matstamm">#REF!</definedName>
    <definedName name="_xlnm.Print_Area">#REF!</definedName>
    <definedName name="Sprache">'[2]02 Basic data'!$C$1</definedName>
    <definedName name="Zusammenfassung">#REF!</definedName>
    <definedName name="zz">#REF!</definedName>
  </definedNames>
  <calcPr calcId="145621"/>
</workbook>
</file>

<file path=xl/calcChain.xml><?xml version="1.0" encoding="utf-8"?>
<calcChain xmlns="http://schemas.openxmlformats.org/spreadsheetml/2006/main">
  <c r="K33" i="1" l="1"/>
  <c r="O33" i="1"/>
  <c r="N33" i="1"/>
  <c r="J33" i="1"/>
  <c r="P8" i="2"/>
  <c r="O8" i="2"/>
  <c r="L33" i="1" l="1"/>
  <c r="S33" i="1" s="1"/>
  <c r="T33" i="1" s="1"/>
  <c r="P12" i="2"/>
  <c r="P16" i="2" s="1"/>
  <c r="O16" i="2"/>
  <c r="O29" i="2"/>
  <c r="P29" i="2"/>
  <c r="O9" i="2"/>
  <c r="L7" i="1"/>
  <c r="S7" i="1"/>
  <c r="N29" i="2" l="1"/>
  <c r="N16" i="2"/>
  <c r="N8" i="2"/>
  <c r="N30" i="1"/>
  <c r="O30" i="1"/>
  <c r="J30" i="1"/>
  <c r="K30" i="1" s="1"/>
  <c r="L30" i="1" s="1"/>
  <c r="S30" i="1" s="1"/>
  <c r="T30" i="1" s="1"/>
  <c r="I30" i="1"/>
  <c r="H30" i="1"/>
  <c r="G30" i="1"/>
  <c r="F30" i="1"/>
  <c r="E30" i="1"/>
  <c r="J28" i="1"/>
  <c r="K28" i="1" s="1"/>
  <c r="L28" i="1" s="1"/>
  <c r="S28" i="1" s="1"/>
  <c r="T28" i="1" s="1"/>
  <c r="N28" i="1"/>
  <c r="O28" i="1"/>
  <c r="I28" i="1"/>
  <c r="H28" i="1"/>
  <c r="G28" i="1"/>
  <c r="F28" i="1"/>
  <c r="E28" i="1"/>
  <c r="J27" i="1"/>
  <c r="G32" i="2"/>
  <c r="F32" i="2"/>
  <c r="H31" i="2"/>
  <c r="H30" i="2"/>
  <c r="G29" i="2"/>
  <c r="F29" i="2"/>
  <c r="H28" i="2"/>
  <c r="H27" i="2"/>
  <c r="H26" i="2"/>
  <c r="H25" i="2"/>
  <c r="H24" i="2"/>
  <c r="H23" i="2"/>
  <c r="H22" i="2"/>
  <c r="H21" i="2"/>
  <c r="H20" i="2"/>
  <c r="H19" i="2"/>
  <c r="G18" i="2"/>
  <c r="F18" i="2"/>
  <c r="G16" i="2"/>
  <c r="F16" i="2"/>
  <c r="H16" i="2" s="1"/>
  <c r="H15" i="2"/>
  <c r="H14" i="2"/>
  <c r="H13" i="2"/>
  <c r="H12" i="2"/>
  <c r="H11" i="2"/>
  <c r="H10" i="2"/>
  <c r="H9" i="2"/>
  <c r="G8" i="2"/>
  <c r="F8" i="2"/>
  <c r="H6" i="2"/>
  <c r="H5" i="2"/>
  <c r="H4" i="2"/>
  <c r="K16" i="1"/>
  <c r="H32" i="2" l="1"/>
  <c r="H29" i="2"/>
  <c r="H8" i="2"/>
  <c r="O38" i="1" l="1"/>
  <c r="N38" i="1"/>
  <c r="J38" i="1"/>
  <c r="K38" i="1" s="1"/>
  <c r="L38" i="1" s="1"/>
  <c r="S38" i="1" s="1"/>
  <c r="T38" i="1" s="1"/>
  <c r="O37" i="1"/>
  <c r="N37" i="1"/>
  <c r="J37" i="1"/>
  <c r="K37" i="1" s="1"/>
  <c r="L37" i="1" s="1"/>
  <c r="S37" i="1" s="1"/>
  <c r="T37" i="1" s="1"/>
  <c r="O36" i="1"/>
  <c r="N36" i="1"/>
  <c r="J36" i="1"/>
  <c r="K36" i="1" s="1"/>
  <c r="L36" i="1" s="1"/>
  <c r="S36" i="1" s="1"/>
  <c r="T36" i="1" s="1"/>
  <c r="O35" i="1"/>
  <c r="N35" i="1"/>
  <c r="J35" i="1"/>
  <c r="K35" i="1" s="1"/>
  <c r="L35" i="1" s="1"/>
  <c r="S35" i="1" s="1"/>
  <c r="T35" i="1" s="1"/>
  <c r="O34" i="1"/>
  <c r="N34" i="1"/>
  <c r="J34" i="1"/>
  <c r="K34" i="1" s="1"/>
  <c r="L34" i="1" s="1"/>
  <c r="S34" i="1" s="1"/>
  <c r="T34" i="1" s="1"/>
  <c r="O32" i="1"/>
  <c r="N32" i="1"/>
  <c r="J32" i="1"/>
  <c r="K32" i="1" s="1"/>
  <c r="L32" i="1" s="1"/>
  <c r="S32" i="1" s="1"/>
  <c r="T32" i="1" s="1"/>
  <c r="O31" i="1"/>
  <c r="N31" i="1"/>
  <c r="J31" i="1"/>
  <c r="K31" i="1" s="1"/>
  <c r="L31" i="1" s="1"/>
  <c r="S31" i="1" s="1"/>
  <c r="T31" i="1" s="1"/>
  <c r="O29" i="1"/>
  <c r="I26" i="1"/>
  <c r="H26" i="1"/>
  <c r="G26" i="1"/>
  <c r="F26" i="1"/>
  <c r="E26" i="1"/>
  <c r="O25" i="1"/>
  <c r="N25" i="1"/>
  <c r="J25" i="1"/>
  <c r="K25" i="1" s="1"/>
  <c r="L25" i="1" s="1"/>
  <c r="S25" i="1" s="1"/>
  <c r="T25" i="1" s="1"/>
  <c r="O24" i="1"/>
  <c r="N24" i="1"/>
  <c r="J24" i="1"/>
  <c r="K24" i="1" s="1"/>
  <c r="L24" i="1" s="1"/>
  <c r="S24" i="1" s="1"/>
  <c r="T24" i="1" s="1"/>
  <c r="O23" i="1"/>
  <c r="N23" i="1"/>
  <c r="J23" i="1"/>
  <c r="K23" i="1" s="1"/>
  <c r="L23" i="1" s="1"/>
  <c r="S23" i="1" s="1"/>
  <c r="T23" i="1" s="1"/>
  <c r="O22" i="1"/>
  <c r="N22" i="1"/>
  <c r="J22" i="1"/>
  <c r="K22" i="1" s="1"/>
  <c r="L22" i="1" s="1"/>
  <c r="S22" i="1" s="1"/>
  <c r="T22" i="1" s="1"/>
  <c r="I21" i="1"/>
  <c r="H21" i="1"/>
  <c r="G21" i="1"/>
  <c r="F21" i="1"/>
  <c r="E21" i="1"/>
  <c r="O20" i="1"/>
  <c r="N20" i="1"/>
  <c r="J20" i="1"/>
  <c r="K20" i="1" s="1"/>
  <c r="L20" i="1" s="1"/>
  <c r="S20" i="1" s="1"/>
  <c r="T20" i="1" s="1"/>
  <c r="O19" i="1"/>
  <c r="N19" i="1"/>
  <c r="J19" i="1"/>
  <c r="K19" i="1" s="1"/>
  <c r="L19" i="1" s="1"/>
  <c r="F18" i="1"/>
  <c r="E18" i="1"/>
  <c r="K18" i="1" s="1"/>
  <c r="L18" i="1" s="1"/>
  <c r="S18" i="1" s="1"/>
  <c r="T18" i="1" s="1"/>
  <c r="O17" i="1"/>
  <c r="N17" i="1"/>
  <c r="J17" i="1"/>
  <c r="K17" i="1" s="1"/>
  <c r="L17" i="1" s="1"/>
  <c r="S17" i="1" s="1"/>
  <c r="T17" i="1" s="1"/>
  <c r="O16" i="1"/>
  <c r="N16" i="1"/>
  <c r="J16" i="1"/>
  <c r="L16" i="1" s="1"/>
  <c r="S16" i="1" s="1"/>
  <c r="O15" i="1"/>
  <c r="N15" i="1"/>
  <c r="J15" i="1"/>
  <c r="K15" i="1" s="1"/>
  <c r="L15" i="1" s="1"/>
  <c r="G14" i="1"/>
  <c r="I13" i="1"/>
  <c r="H13" i="1"/>
  <c r="G13" i="1"/>
  <c r="F13" i="1"/>
  <c r="E13" i="1"/>
  <c r="N13" i="1" s="1"/>
  <c r="O12" i="1"/>
  <c r="N12" i="1"/>
  <c r="J12" i="1"/>
  <c r="K12" i="1" s="1"/>
  <c r="L12" i="1" s="1"/>
  <c r="S12" i="1" s="1"/>
  <c r="T12" i="1" s="1"/>
  <c r="O11" i="1"/>
  <c r="N11" i="1"/>
  <c r="J11" i="1"/>
  <c r="K11" i="1" s="1"/>
  <c r="L11" i="1" s="1"/>
  <c r="S11" i="1" s="1"/>
  <c r="T11" i="1" s="1"/>
  <c r="G9" i="1"/>
  <c r="G10" i="1" s="1"/>
  <c r="F9" i="1"/>
  <c r="E9" i="1"/>
  <c r="E10" i="1" s="1"/>
  <c r="O8" i="1"/>
  <c r="N8" i="1"/>
  <c r="J8" i="1"/>
  <c r="K8" i="1" s="1"/>
  <c r="L8" i="1" s="1"/>
  <c r="S8" i="1" s="1"/>
  <c r="T8" i="1" s="1"/>
  <c r="O7" i="1"/>
  <c r="N7" i="1"/>
  <c r="J7" i="1"/>
  <c r="K7" i="1" s="1"/>
  <c r="T7" i="1" s="1"/>
  <c r="S19" i="1" l="1"/>
  <c r="T19" i="1" s="1"/>
  <c r="S15" i="1"/>
  <c r="T15" i="1" s="1"/>
  <c r="O9" i="1"/>
  <c r="J29" i="1"/>
  <c r="K29" i="1" s="1"/>
  <c r="L29" i="1" s="1"/>
  <c r="S29" i="1" s="1"/>
  <c r="T29" i="1" s="1"/>
  <c r="N9" i="1"/>
  <c r="N21" i="1"/>
  <c r="J9" i="1"/>
  <c r="K21" i="1"/>
  <c r="L21" i="1" s="1"/>
  <c r="S21" i="1" s="1"/>
  <c r="T21" i="1" s="1"/>
  <c r="O27" i="1"/>
  <c r="N29" i="1"/>
  <c r="J13" i="1"/>
  <c r="K13" i="1" s="1"/>
  <c r="L13" i="1" s="1"/>
  <c r="S13" i="1" s="1"/>
  <c r="T13" i="1" s="1"/>
  <c r="J26" i="1"/>
  <c r="N27" i="1"/>
  <c r="T16" i="1"/>
  <c r="N26" i="1"/>
  <c r="O13" i="1"/>
  <c r="O26" i="1"/>
  <c r="E14" i="1"/>
  <c r="N18" i="1"/>
  <c r="K26" i="1"/>
  <c r="F10" i="1"/>
  <c r="N10" i="1" s="1"/>
  <c r="F14" i="1"/>
  <c r="J18" i="1"/>
  <c r="O18" i="1"/>
  <c r="J21" i="1"/>
  <c r="O21" i="1"/>
  <c r="K27" i="1"/>
  <c r="S27" i="1" l="1"/>
  <c r="T27" i="1" s="1"/>
  <c r="L27" i="1"/>
  <c r="K9" i="1"/>
  <c r="L9" i="1" s="1"/>
  <c r="S9" i="1" s="1"/>
  <c r="T9" i="1" s="1"/>
  <c r="L26" i="1"/>
  <c r="S26" i="1" s="1"/>
  <c r="T26" i="1" s="1"/>
  <c r="K10" i="1"/>
  <c r="N14" i="1"/>
  <c r="J14" i="1"/>
  <c r="O14" i="1"/>
  <c r="K14" i="1"/>
  <c r="J10" i="1"/>
  <c r="O10" i="1"/>
  <c r="L14" i="1" l="1"/>
  <c r="S14" i="1" s="1"/>
  <c r="T14" i="1" s="1"/>
  <c r="L10" i="1"/>
  <c r="S10" i="1" s="1"/>
  <c r="T10" i="1" s="1"/>
</calcChain>
</file>

<file path=xl/comments1.xml><?xml version="1.0" encoding="utf-8"?>
<comments xmlns="http://schemas.openxmlformats.org/spreadsheetml/2006/main">
  <authors>
    <author>Rivero Cesar</author>
  </authors>
  <commentList>
    <comment ref="P4" authorId="0">
      <text>
        <r>
          <rPr>
            <b/>
            <sz val="9"/>
            <color indexed="81"/>
            <rFont val="Tahoma"/>
            <charset val="1"/>
          </rPr>
          <t>Rivero Cesar:</t>
        </r>
        <r>
          <rPr>
            <sz val="9"/>
            <color indexed="81"/>
            <rFont val="Tahoma"/>
            <charset val="1"/>
          </rPr>
          <t xml:space="preserve">
time taken since the rack is scanning to left the the console on the grease station</t>
        </r>
      </text>
    </comment>
    <comment ref="P5" authorId="0">
      <text>
        <r>
          <rPr>
            <b/>
            <sz val="9"/>
            <color indexed="81"/>
            <rFont val="Tahoma"/>
            <charset val="1"/>
          </rPr>
          <t>Rivero Cesar:</t>
        </r>
        <r>
          <rPr>
            <sz val="9"/>
            <color indexed="81"/>
            <rFont val="Tahoma"/>
            <charset val="1"/>
          </rPr>
          <t xml:space="preserve">
time considered since the person take the part, EOL + packaging</t>
        </r>
      </text>
    </comment>
    <comment ref="O9" authorId="0">
      <text>
        <r>
          <rPr>
            <b/>
            <sz val="9"/>
            <color indexed="81"/>
            <rFont val="Tahoma"/>
            <charset val="1"/>
          </rPr>
          <t>Rivero Cesar:</t>
        </r>
        <r>
          <rPr>
            <sz val="9"/>
            <color indexed="81"/>
            <rFont val="Tahoma"/>
            <charset val="1"/>
          </rPr>
          <t xml:space="preserve">
Time including bushing time +welding 1 time</t>
        </r>
      </text>
    </comment>
    <comment ref="P9" authorId="0">
      <text>
        <r>
          <rPr>
            <b/>
            <sz val="9"/>
            <color indexed="81"/>
            <rFont val="Tahoma"/>
            <charset val="1"/>
          </rPr>
          <t>Rivero Cesar:</t>
        </r>
        <r>
          <rPr>
            <sz val="9"/>
            <color indexed="81"/>
            <rFont val="Tahoma"/>
            <charset val="1"/>
          </rPr>
          <t xml:space="preserve">
Time including the 3 steps</t>
        </r>
      </text>
    </comment>
  </commentList>
</comments>
</file>

<file path=xl/sharedStrings.xml><?xml version="1.0" encoding="utf-8"?>
<sst xmlns="http://schemas.openxmlformats.org/spreadsheetml/2006/main" count="246" uniqueCount="168">
  <si>
    <t xml:space="preserve">BMW CYCLE TIMES </t>
  </si>
  <si>
    <t>PROGRAM</t>
  </si>
  <si>
    <t>CYCLE 1</t>
  </si>
  <si>
    <t>CYCLE 2</t>
  </si>
  <si>
    <t>CYCLE 3</t>
  </si>
  <si>
    <t>CYCLE 4</t>
  </si>
  <si>
    <t>CYCLE 5</t>
  </si>
  <si>
    <t>TOTAL</t>
  </si>
  <si>
    <t>AVERAGE (SECONDS)</t>
  </si>
  <si>
    <t>AVERAGE (MIN)</t>
  </si>
  <si>
    <t>STRAIGHT TIME</t>
  </si>
  <si>
    <t>MIN</t>
  </si>
  <si>
    <t>MAX</t>
  </si>
  <si>
    <t xml:space="preserve">Variability % </t>
  </si>
  <si>
    <t>TARGET TAKT</t>
  </si>
  <si>
    <t>TEAM LEAD 1</t>
  </si>
  <si>
    <t>OPERATOR 1
GO1+GO2</t>
  </si>
  <si>
    <t>PLASMA TREATMENT</t>
  </si>
  <si>
    <t>17:10 (m)</t>
  </si>
  <si>
    <t>55 (s)</t>
  </si>
  <si>
    <t>RACK LOADING</t>
  </si>
  <si>
    <t>X</t>
  </si>
  <si>
    <t>5:17(m)</t>
  </si>
  <si>
    <t>RACK UNLOADING</t>
  </si>
  <si>
    <t>28:35 (m)</t>
  </si>
  <si>
    <t>OPERATOR 2
GO2 ONLY</t>
  </si>
  <si>
    <t>GO2 SPACER LAMINATION</t>
  </si>
  <si>
    <t>0:47 (m)</t>
  </si>
  <si>
    <t>225 (s)</t>
  </si>
  <si>
    <t>TRIM PREPARATION PINNING</t>
  </si>
  <si>
    <t>2:37 (m)</t>
  </si>
  <si>
    <t>PRESS LAMINATION/TRIMMING</t>
  </si>
  <si>
    <t>2:14 (m)</t>
  </si>
  <si>
    <t>5:30 (m)</t>
  </si>
  <si>
    <t>OPERATOR 3
GO1+GO2</t>
  </si>
  <si>
    <t>PREP</t>
  </si>
  <si>
    <t>19:48 (m)</t>
  </si>
  <si>
    <t>SPRAY BOOTH</t>
  </si>
  <si>
    <t>0:44 (m)</t>
  </si>
  <si>
    <t>MOVE TO DRYER</t>
  </si>
  <si>
    <t>0:28 (m)</t>
  </si>
  <si>
    <t>21:02(m)</t>
  </si>
  <si>
    <t>OPERATOR 4
GO1 ONLY</t>
  </si>
  <si>
    <t>VACUUM LAMINATION</t>
  </si>
  <si>
    <t>1:02 (m)</t>
  </si>
  <si>
    <t>56 (s)</t>
  </si>
  <si>
    <t>EDGE FOLDING</t>
  </si>
  <si>
    <t>0:52 (m)</t>
  </si>
  <si>
    <t>1:55 (m)</t>
  </si>
  <si>
    <t>OPERATOR 5
GO2 ONLY</t>
  </si>
  <si>
    <t>PRE-FIXING LH</t>
  </si>
  <si>
    <t>225(s)</t>
  </si>
  <si>
    <t>OPERATOR 6
GO2 ONLY</t>
  </si>
  <si>
    <t>PRE-FIXING RH</t>
  </si>
  <si>
    <t>2:34 (m)</t>
  </si>
  <si>
    <t>OPERATOR 7
GO1+GO2</t>
  </si>
  <si>
    <t>HOT PLATE WELDER 1</t>
  </si>
  <si>
    <t>1:07 (m)</t>
  </si>
  <si>
    <t>65 (s)</t>
  </si>
  <si>
    <t>BUSHING INSTALLATION</t>
  </si>
  <si>
    <t>0:26 (m)</t>
  </si>
  <si>
    <t>1:31 (m)</t>
  </si>
  <si>
    <t>OPERATOR 8
GO1+GO2</t>
  </si>
  <si>
    <t>HOT PLATE WELDER 2A</t>
  </si>
  <si>
    <t>OPERATOR 9
GO1+GO2</t>
  </si>
  <si>
    <t>HOT PLATE WELDER 2B</t>
  </si>
  <si>
    <t>OPERATOR 10
GO1+GO2</t>
  </si>
  <si>
    <t>15% CHECK</t>
  </si>
  <si>
    <t>3:21 (m)</t>
  </si>
  <si>
    <t>N/A</t>
  </si>
  <si>
    <t>OPERATOR 11
GO1+GO2</t>
  </si>
  <si>
    <t>0:56 (m)</t>
  </si>
  <si>
    <t>TEAM LEAD 2</t>
  </si>
  <si>
    <t>OPERATOR 12
GO1+GO2</t>
  </si>
  <si>
    <t>0:39 (m)</t>
  </si>
  <si>
    <t>64 (s)</t>
  </si>
  <si>
    <t>OPERATOR 13
GO1+GO2</t>
  </si>
  <si>
    <t>KITTER</t>
  </si>
  <si>
    <t>5:38 (m)</t>
  </si>
  <si>
    <t>OPERATOR 14
GO1+GO2</t>
  </si>
  <si>
    <t>FINAL ASSEMBLY</t>
  </si>
  <si>
    <t>1:21 (m)</t>
  </si>
  <si>
    <t>OPERATOR 15
GO1+G02</t>
  </si>
  <si>
    <t>BLIND AUDIT</t>
  </si>
  <si>
    <t>1:45 (m)</t>
  </si>
  <si>
    <t>OPERATOR 16
GO1+GO2</t>
  </si>
  <si>
    <t>PNW2 CONSOLE</t>
  </si>
  <si>
    <t>6:34 (m)</t>
  </si>
  <si>
    <t>MIN PER PIECE</t>
  </si>
  <si>
    <t xml:space="preserve">MIN PER 100 PIECES </t>
  </si>
  <si>
    <t>18:22 (m)</t>
  </si>
  <si>
    <t>PIECES PER CYCLE</t>
  </si>
  <si>
    <t>Level matrix</t>
  </si>
  <si>
    <t>Work Center 
(current)</t>
  </si>
  <si>
    <t>Process step - routings</t>
  </si>
  <si>
    <t>Machine time</t>
  </si>
  <si>
    <t>Labor time</t>
  </si>
  <si>
    <t>Machine / BCD
Ratio</t>
  </si>
  <si>
    <t>Comment</t>
  </si>
  <si>
    <t>Previous Time Study (May 2018)</t>
  </si>
  <si>
    <t>New Time Study (Jan 2019)</t>
  </si>
  <si>
    <r>
      <rPr>
        <b/>
        <sz val="11"/>
        <color rgb="FFFF0000"/>
        <rFont val="Calibri"/>
        <family val="2"/>
        <scheme val="minor"/>
      </rPr>
      <t>164504</t>
    </r>
    <r>
      <rPr>
        <sz val="11"/>
        <color theme="1"/>
        <rFont val="Calibri"/>
        <family val="2"/>
        <scheme val="minor"/>
      </rPr>
      <t xml:space="preserve"> Final Assembly BMW (2)</t>
    </r>
  </si>
  <si>
    <t>Final assembly console</t>
  </si>
  <si>
    <r>
      <rPr>
        <b/>
        <sz val="11"/>
        <color rgb="FFFF0000"/>
        <rFont val="Calibri"/>
        <family val="2"/>
        <scheme val="minor"/>
      </rPr>
      <t>164504</t>
    </r>
    <r>
      <rPr>
        <b/>
        <sz val="11"/>
        <color theme="1"/>
        <rFont val="Calibri"/>
        <family val="2"/>
        <scheme val="minor"/>
      </rPr>
      <t xml:space="preserve">
Final Assembly BMW (2)</t>
    </r>
  </si>
  <si>
    <t>Ratio should be 1:1</t>
  </si>
  <si>
    <t>New work centar and ratio change</t>
  </si>
  <si>
    <t xml:space="preserve">Total:     </t>
  </si>
  <si>
    <t>Manual process</t>
  </si>
  <si>
    <t>Bushing (4) assembly</t>
  </si>
  <si>
    <r>
      <rPr>
        <b/>
        <sz val="11"/>
        <color rgb="FFFF0000"/>
        <rFont val="Calibri"/>
        <family val="2"/>
        <scheme val="minor"/>
      </rPr>
      <t>164503</t>
    </r>
    <r>
      <rPr>
        <b/>
        <sz val="11"/>
        <color theme="1"/>
        <rFont val="Calibri"/>
        <family val="2"/>
        <scheme val="minor"/>
      </rPr>
      <t xml:space="preserve">
INC Hot Plate welding BMW (2)</t>
    </r>
  </si>
  <si>
    <t>New work centar and ratio 1:1</t>
  </si>
  <si>
    <r>
      <rPr>
        <b/>
        <sz val="11"/>
        <color rgb="FFFF0000"/>
        <rFont val="Calibri"/>
        <family val="2"/>
        <scheme val="minor"/>
      </rPr>
      <t xml:space="preserve">64503 </t>
    </r>
    <r>
      <rPr>
        <sz val="11"/>
        <color theme="1"/>
        <rFont val="Calibri"/>
        <family val="2"/>
        <scheme val="minor"/>
      </rPr>
      <t xml:space="preserve">INC Hot Plate welding BMW </t>
    </r>
  </si>
  <si>
    <t>Hot plate (vertical) Welding I</t>
  </si>
  <si>
    <r>
      <t xml:space="preserve">Change ratio to </t>
    </r>
    <r>
      <rPr>
        <i/>
        <sz val="11"/>
        <color rgb="FFFF0000"/>
        <rFont val="Calibri"/>
        <family val="2"/>
        <scheme val="minor"/>
      </rPr>
      <t>1: ???</t>
    </r>
  </si>
  <si>
    <t>Preassembly upper to lower side panels</t>
  </si>
  <si>
    <t>Horizontal welding</t>
  </si>
  <si>
    <t>Hot plate (horizontal) Welding II</t>
  </si>
  <si>
    <t>Assy 2 front clips</t>
  </si>
  <si>
    <t>Labeling and store</t>
  </si>
  <si>
    <t>E50</t>
  </si>
  <si>
    <t>Plasma treatment machine</t>
  </si>
  <si>
    <t>PLASMA TREATMENT UPPER SIDE PANEL</t>
  </si>
  <si>
    <r>
      <rPr>
        <b/>
        <sz val="11"/>
        <color rgb="FFFF0000"/>
        <rFont val="Calibri"/>
        <family val="2"/>
        <scheme val="minor"/>
      </rPr>
      <t>164501</t>
    </r>
    <r>
      <rPr>
        <b/>
        <sz val="11"/>
        <color theme="1"/>
        <rFont val="Calibri"/>
        <family val="2"/>
        <scheme val="minor"/>
      </rPr>
      <t xml:space="preserve">
INC vacuum lamination BMW (2)</t>
    </r>
  </si>
  <si>
    <r>
      <t xml:space="preserve">New work center and ratio to </t>
    </r>
    <r>
      <rPr>
        <i/>
        <sz val="11"/>
        <color rgb="FFFF0000"/>
        <rFont val="Calibri"/>
        <family val="2"/>
        <scheme val="minor"/>
      </rPr>
      <t>1: ???</t>
    </r>
  </si>
  <si>
    <t>Gkue aplication chamber</t>
  </si>
  <si>
    <t>GLUE APPLICATION UPPER SIDE PANELS</t>
  </si>
  <si>
    <t>Dryer chaamber</t>
  </si>
  <si>
    <t>DRYER UPPER SIDE PANELS</t>
  </si>
  <si>
    <r>
      <rPr>
        <b/>
        <sz val="11"/>
        <color rgb="FFFF0000"/>
        <rFont val="Calibri"/>
        <family val="2"/>
        <scheme val="minor"/>
      </rPr>
      <t>164501</t>
    </r>
    <r>
      <rPr>
        <sz val="11"/>
        <color theme="1"/>
        <rFont val="Calibri"/>
        <family val="2"/>
        <scheme val="minor"/>
      </rPr>
      <t xml:space="preserve"> INC vacuum lamination BMW </t>
    </r>
  </si>
  <si>
    <t>VACUUM LAMINATION UPPER SIDE PANELS</t>
  </si>
  <si>
    <t>Edge folding machine</t>
  </si>
  <si>
    <t>EDGE FOLDING UPPER SIDE PANELS</t>
  </si>
  <si>
    <r>
      <rPr>
        <b/>
        <sz val="11"/>
        <color rgb="FFFF0000"/>
        <rFont val="Calibri"/>
        <family val="2"/>
        <scheme val="minor"/>
      </rPr>
      <t xml:space="preserve">164002 </t>
    </r>
    <r>
      <rPr>
        <sz val="11"/>
        <color theme="1"/>
        <rFont val="Calibri"/>
        <family val="2"/>
        <scheme val="minor"/>
      </rPr>
      <t>IMM_02 1600 tons #1 Mucel (1)</t>
    </r>
  </si>
  <si>
    <t>INJECTION MOLDING LOWER SIDE PANELS</t>
  </si>
  <si>
    <r>
      <rPr>
        <b/>
        <sz val="11"/>
        <color rgb="FFFF0000"/>
        <rFont val="Calibri"/>
        <family val="2"/>
        <scheme val="minor"/>
      </rPr>
      <t>164002</t>
    </r>
    <r>
      <rPr>
        <b/>
        <sz val="11"/>
        <color theme="1"/>
        <rFont val="Calibri"/>
        <family val="2"/>
        <scheme val="minor"/>
      </rPr>
      <t xml:space="preserve">
IMM_02 1600 tons #1 Mucel (1)</t>
    </r>
  </si>
  <si>
    <t>EOL Check /Scan/Labeling</t>
  </si>
  <si>
    <t>Kitting</t>
  </si>
  <si>
    <t>EOL blind check/Scan/Labeling</t>
  </si>
  <si>
    <t>MANUAL TIME</t>
  </si>
  <si>
    <t>66 (s)</t>
  </si>
  <si>
    <t>1:23(m)</t>
  </si>
  <si>
    <t>1:05(m)</t>
  </si>
  <si>
    <t>1:35 (m)</t>
  </si>
  <si>
    <t>Attach Armrest carrier to welding carrier</t>
  </si>
  <si>
    <t>Labeling + packaging</t>
  </si>
  <si>
    <t>Operators</t>
  </si>
  <si>
    <t>Op1</t>
  </si>
  <si>
    <t xml:space="preserve">Op2 </t>
  </si>
  <si>
    <t>Op3</t>
  </si>
  <si>
    <t>Op7</t>
  </si>
  <si>
    <t>Op6</t>
  </si>
  <si>
    <t>Current in SAP</t>
  </si>
  <si>
    <t>New time studies</t>
  </si>
  <si>
    <t>Machine LA130</t>
  </si>
  <si>
    <t>Labor LA110</t>
  </si>
  <si>
    <t>N/</t>
  </si>
  <si>
    <t>Op4 + Op5</t>
  </si>
  <si>
    <t>Op8</t>
  </si>
  <si>
    <t>Op9</t>
  </si>
  <si>
    <t>REAR COVER ASSEMBLY + LABELING</t>
  </si>
  <si>
    <t>REAR STORAGE BOX *When its requested</t>
  </si>
  <si>
    <t>KITTING</t>
  </si>
  <si>
    <t>Not included</t>
  </si>
  <si>
    <t>not included</t>
  </si>
  <si>
    <t>OP10</t>
  </si>
  <si>
    <t>Rear sto Box assy</t>
  </si>
  <si>
    <t>Rear Cover assy</t>
  </si>
  <si>
    <t xml:space="preserve"> BREMEN SIDE PANELS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</si>
</sst>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-* #,##0.00\ _T_L_-;\-* #,##0.00\ _T_L_-;_-* &quot;-&quot;??\ _T_L_-;_-@_-"/>
    <numFmt numFmtId="165" formatCode="_([$€]* #,##0.00_);_([$€]* \(#,##0.00\);_([$€]* &quot;-&quot;??_);_(@_)"/>
    <numFmt numFmtId="166" formatCode="###,000"/>
    <numFmt numFmtId="167" formatCode="0.0\ &quot;min&quot;"/>
    <numFmt numFmtId="168" formatCode="&quot;1 : &quot;0"/>
    <numFmt numFmtId="169" formatCode="&quot;1 : &quot;0.00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48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name val="MS Sans Serif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8"/>
      <color rgb="FF1F497D"/>
      <name val="Verdana"/>
      <family val="2"/>
    </font>
    <font>
      <sz val="12"/>
      <name val="Arial MT"/>
    </font>
    <font>
      <b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2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E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DBE5F1"/>
        <bgColor rgb="FFFFFFFF"/>
      </patternFill>
    </fill>
    <fill>
      <patternFill patternType="solid">
        <fgColor rgb="FFFFFF6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</fills>
  <borders count="65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1"/>
      </right>
      <top/>
      <bottom style="thin">
        <color theme="0" tint="-0.34998626667073579"/>
      </bottom>
      <diagonal/>
    </border>
    <border>
      <left/>
      <right style="thin">
        <color theme="1"/>
      </right>
      <top/>
      <bottom style="thin">
        <color theme="0" tint="-0.34998626667073579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/>
      </left>
      <right style="thin">
        <color theme="0" tint="-0.34998626667073579"/>
      </right>
      <top style="thin">
        <color theme="0" tint="-0.34998626667073579"/>
      </top>
      <bottom style="thin">
        <color theme="1"/>
      </bottom>
      <diagonal/>
    </border>
    <border>
      <left style="thin">
        <color theme="0" tint="-0.34998626667073579"/>
      </left>
      <right style="thin">
        <color theme="1"/>
      </right>
      <top style="thin">
        <color theme="0" tint="-0.34998626667073579"/>
      </top>
      <bottom style="thin">
        <color theme="1"/>
      </bottom>
      <diagonal/>
    </border>
    <border>
      <left/>
      <right style="thin">
        <color theme="1"/>
      </right>
      <top style="thin">
        <color theme="0" tint="-0.34998626667073579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0" tint="-0.34998626667073579"/>
      </right>
      <top style="thin">
        <color theme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1"/>
      </right>
      <top style="thin">
        <color theme="1"/>
      </top>
      <bottom style="thin">
        <color theme="0" tint="-0.34998626667073579"/>
      </bottom>
      <diagonal/>
    </border>
    <border>
      <left/>
      <right style="thin">
        <color theme="1"/>
      </right>
      <top style="thin">
        <color theme="1"/>
      </top>
      <bottom style="thin">
        <color theme="0" tint="-0.34998626667073579"/>
      </bottom>
      <diagonal/>
    </border>
    <border>
      <left style="thin">
        <color theme="1"/>
      </left>
      <right style="thin">
        <color theme="0" tint="-0.34998626667073579"/>
      </right>
      <top style="thin">
        <color theme="1"/>
      </top>
      <bottom style="thin">
        <color theme="1"/>
      </bottom>
      <diagonal/>
    </border>
    <border>
      <left style="thin">
        <color theme="0" tint="-0.34998626667073579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1"/>
      </bottom>
      <diagonal/>
    </border>
    <border>
      <left/>
      <right/>
      <top style="thin">
        <color theme="1"/>
      </top>
      <bottom style="thin">
        <color theme="0" tint="-0.34998626667073579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0" tint="-0.34998626667073579"/>
      </right>
      <top style="thin">
        <color theme="1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1"/>
      </right>
      <top style="thin">
        <color theme="0" tint="-0.34998626667073579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</borders>
  <cellStyleXfs count="127">
    <xf numFmtId="0" fontId="0" fillId="0" borderId="0"/>
    <xf numFmtId="9" fontId="1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2" fillId="0" borderId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4" fontId="14" fillId="19" borderId="13" applyNumberFormat="0" applyProtection="0">
      <alignment vertical="center"/>
    </xf>
    <xf numFmtId="4" fontId="14" fillId="19" borderId="13" applyNumberFormat="0" applyProtection="0">
      <alignment vertical="center"/>
    </xf>
    <xf numFmtId="4" fontId="14" fillId="19" borderId="13" applyNumberFormat="0" applyProtection="0">
      <alignment vertical="center"/>
    </xf>
    <xf numFmtId="4" fontId="15" fillId="19" borderId="13" applyNumberFormat="0" applyProtection="0">
      <alignment vertical="center"/>
    </xf>
    <xf numFmtId="4" fontId="15" fillId="19" borderId="13" applyNumberFormat="0" applyProtection="0">
      <alignment vertical="center"/>
    </xf>
    <xf numFmtId="4" fontId="15" fillId="19" borderId="13" applyNumberFormat="0" applyProtection="0">
      <alignment vertical="center"/>
    </xf>
    <xf numFmtId="4" fontId="14" fillId="19" borderId="13" applyNumberFormat="0" applyProtection="0">
      <alignment horizontal="left" vertical="center" indent="1"/>
    </xf>
    <xf numFmtId="4" fontId="14" fillId="19" borderId="13" applyNumberFormat="0" applyProtection="0">
      <alignment horizontal="left" vertical="center" indent="1"/>
    </xf>
    <xf numFmtId="4" fontId="14" fillId="19" borderId="13" applyNumberFormat="0" applyProtection="0">
      <alignment horizontal="left" vertical="center" indent="1"/>
    </xf>
    <xf numFmtId="4" fontId="14" fillId="19" borderId="13" applyNumberFormat="0" applyProtection="0">
      <alignment horizontal="left" vertical="center" indent="1"/>
    </xf>
    <xf numFmtId="4" fontId="14" fillId="19" borderId="13" applyNumberFormat="0" applyProtection="0">
      <alignment horizontal="left" vertical="center" indent="1"/>
    </xf>
    <xf numFmtId="4" fontId="14" fillId="19" borderId="13" applyNumberFormat="0" applyProtection="0">
      <alignment horizontal="left" vertical="center" indent="1"/>
    </xf>
    <xf numFmtId="0" fontId="10" fillId="20" borderId="13" applyNumberFormat="0" applyProtection="0">
      <alignment horizontal="left" vertical="center" indent="1"/>
    </xf>
    <xf numFmtId="0" fontId="10" fillId="20" borderId="13" applyNumberFormat="0" applyProtection="0">
      <alignment horizontal="left" vertical="center" indent="1"/>
    </xf>
    <xf numFmtId="0" fontId="10" fillId="20" borderId="13" applyNumberFormat="0" applyProtection="0">
      <alignment horizontal="left" vertical="center" indent="1"/>
    </xf>
    <xf numFmtId="4" fontId="14" fillId="21" borderId="13" applyNumberFormat="0" applyProtection="0">
      <alignment horizontal="right" vertical="center"/>
    </xf>
    <xf numFmtId="4" fontId="14" fillId="21" borderId="13" applyNumberFormat="0" applyProtection="0">
      <alignment horizontal="right" vertical="center"/>
    </xf>
    <xf numFmtId="4" fontId="14" fillId="21" borderId="13" applyNumberFormat="0" applyProtection="0">
      <alignment horizontal="right" vertical="center"/>
    </xf>
    <xf numFmtId="4" fontId="14" fillId="22" borderId="13" applyNumberFormat="0" applyProtection="0">
      <alignment horizontal="right" vertical="center"/>
    </xf>
    <xf numFmtId="4" fontId="14" fillId="22" borderId="13" applyNumberFormat="0" applyProtection="0">
      <alignment horizontal="right" vertical="center"/>
    </xf>
    <xf numFmtId="4" fontId="14" fillId="22" borderId="13" applyNumberFormat="0" applyProtection="0">
      <alignment horizontal="right" vertical="center"/>
    </xf>
    <xf numFmtId="4" fontId="14" fillId="23" borderId="13" applyNumberFormat="0" applyProtection="0">
      <alignment horizontal="right" vertical="center"/>
    </xf>
    <xf numFmtId="4" fontId="14" fillId="23" borderId="13" applyNumberFormat="0" applyProtection="0">
      <alignment horizontal="right" vertical="center"/>
    </xf>
    <xf numFmtId="4" fontId="14" fillId="23" borderId="13" applyNumberFormat="0" applyProtection="0">
      <alignment horizontal="right" vertical="center"/>
    </xf>
    <xf numFmtId="4" fontId="14" fillId="24" borderId="13" applyNumberFormat="0" applyProtection="0">
      <alignment horizontal="right" vertical="center"/>
    </xf>
    <xf numFmtId="4" fontId="14" fillId="24" borderId="13" applyNumberFormat="0" applyProtection="0">
      <alignment horizontal="right" vertical="center"/>
    </xf>
    <xf numFmtId="4" fontId="14" fillId="24" borderId="13" applyNumberFormat="0" applyProtection="0">
      <alignment horizontal="right" vertical="center"/>
    </xf>
    <xf numFmtId="4" fontId="14" fillId="25" borderId="13" applyNumberFormat="0" applyProtection="0">
      <alignment horizontal="right" vertical="center"/>
    </xf>
    <xf numFmtId="4" fontId="14" fillId="25" borderId="13" applyNumberFormat="0" applyProtection="0">
      <alignment horizontal="right" vertical="center"/>
    </xf>
    <xf numFmtId="4" fontId="14" fillId="25" borderId="13" applyNumberFormat="0" applyProtection="0">
      <alignment horizontal="right" vertical="center"/>
    </xf>
    <xf numFmtId="4" fontId="14" fillId="26" borderId="13" applyNumberFormat="0" applyProtection="0">
      <alignment horizontal="right" vertical="center"/>
    </xf>
    <xf numFmtId="4" fontId="14" fillId="26" borderId="13" applyNumberFormat="0" applyProtection="0">
      <alignment horizontal="right" vertical="center"/>
    </xf>
    <xf numFmtId="4" fontId="14" fillId="26" borderId="13" applyNumberFormat="0" applyProtection="0">
      <alignment horizontal="right" vertical="center"/>
    </xf>
    <xf numFmtId="4" fontId="14" fillId="27" borderId="13" applyNumberFormat="0" applyProtection="0">
      <alignment horizontal="right" vertical="center"/>
    </xf>
    <xf numFmtId="4" fontId="14" fillId="27" borderId="13" applyNumberFormat="0" applyProtection="0">
      <alignment horizontal="right" vertical="center"/>
    </xf>
    <xf numFmtId="4" fontId="14" fillId="27" borderId="13" applyNumberFormat="0" applyProtection="0">
      <alignment horizontal="right" vertical="center"/>
    </xf>
    <xf numFmtId="4" fontId="14" fillId="28" borderId="13" applyNumberFormat="0" applyProtection="0">
      <alignment horizontal="right" vertical="center"/>
    </xf>
    <xf numFmtId="4" fontId="14" fillId="28" borderId="13" applyNumberFormat="0" applyProtection="0">
      <alignment horizontal="right" vertical="center"/>
    </xf>
    <xf numFmtId="4" fontId="14" fillId="28" borderId="13" applyNumberFormat="0" applyProtection="0">
      <alignment horizontal="right" vertical="center"/>
    </xf>
    <xf numFmtId="4" fontId="14" fillId="29" borderId="13" applyNumberFormat="0" applyProtection="0">
      <alignment horizontal="right" vertical="center"/>
    </xf>
    <xf numFmtId="4" fontId="14" fillId="29" borderId="13" applyNumberFormat="0" applyProtection="0">
      <alignment horizontal="right" vertical="center"/>
    </xf>
    <xf numFmtId="4" fontId="14" fillId="29" borderId="13" applyNumberFormat="0" applyProtection="0">
      <alignment horizontal="right" vertical="center"/>
    </xf>
    <xf numFmtId="4" fontId="16" fillId="30" borderId="13" applyNumberFormat="0" applyProtection="0">
      <alignment horizontal="left" vertical="center" indent="1"/>
    </xf>
    <xf numFmtId="4" fontId="16" fillId="30" borderId="13" applyNumberFormat="0" applyProtection="0">
      <alignment horizontal="left" vertical="center" indent="1"/>
    </xf>
    <xf numFmtId="4" fontId="16" fillId="30" borderId="13" applyNumberFormat="0" applyProtection="0">
      <alignment horizontal="left" vertical="center" indent="1"/>
    </xf>
    <xf numFmtId="4" fontId="14" fillId="31" borderId="14" applyNumberFormat="0" applyProtection="0">
      <alignment horizontal="left" vertical="center" indent="1"/>
    </xf>
    <xf numFmtId="4" fontId="14" fillId="31" borderId="14" applyNumberFormat="0" applyProtection="0">
      <alignment horizontal="left" vertical="center" indent="1"/>
    </xf>
    <xf numFmtId="4" fontId="17" fillId="32" borderId="0" applyNumberFormat="0" applyProtection="0">
      <alignment horizontal="left" vertical="center" indent="1"/>
    </xf>
    <xf numFmtId="0" fontId="10" fillId="20" borderId="13" applyNumberFormat="0" applyProtection="0">
      <alignment horizontal="left" vertical="center" indent="1"/>
    </xf>
    <xf numFmtId="0" fontId="10" fillId="20" borderId="13" applyNumberFormat="0" applyProtection="0">
      <alignment horizontal="left" vertical="center" indent="1"/>
    </xf>
    <xf numFmtId="0" fontId="10" fillId="20" borderId="13" applyNumberFormat="0" applyProtection="0">
      <alignment horizontal="left" vertical="center" indent="1"/>
    </xf>
    <xf numFmtId="4" fontId="14" fillId="31" borderId="13" applyNumberFormat="0" applyProtection="0">
      <alignment horizontal="left" vertical="center" indent="1"/>
    </xf>
    <xf numFmtId="4" fontId="14" fillId="31" borderId="13" applyNumberFormat="0" applyProtection="0">
      <alignment horizontal="left" vertical="center" indent="1"/>
    </xf>
    <xf numFmtId="4" fontId="14" fillId="31" borderId="13" applyNumberFormat="0" applyProtection="0">
      <alignment horizontal="left" vertical="center" indent="1"/>
    </xf>
    <xf numFmtId="4" fontId="14" fillId="33" borderId="13" applyNumberFormat="0" applyProtection="0">
      <alignment horizontal="left" vertical="center" indent="1"/>
    </xf>
    <xf numFmtId="4" fontId="14" fillId="33" borderId="13" applyNumberFormat="0" applyProtection="0">
      <alignment horizontal="left" vertical="center" indent="1"/>
    </xf>
    <xf numFmtId="4" fontId="14" fillId="33" borderId="13" applyNumberFormat="0" applyProtection="0">
      <alignment horizontal="left" vertical="center" indent="1"/>
    </xf>
    <xf numFmtId="0" fontId="10" fillId="33" borderId="13" applyNumberFormat="0" applyProtection="0">
      <alignment horizontal="left" vertical="center" indent="1"/>
    </xf>
    <xf numFmtId="0" fontId="10" fillId="33" borderId="13" applyNumberFormat="0" applyProtection="0">
      <alignment horizontal="left" vertical="center" indent="1"/>
    </xf>
    <xf numFmtId="0" fontId="10" fillId="33" borderId="13" applyNumberFormat="0" applyProtection="0">
      <alignment horizontal="left" vertical="center" indent="1"/>
    </xf>
    <xf numFmtId="0" fontId="10" fillId="33" borderId="13" applyNumberFormat="0" applyProtection="0">
      <alignment horizontal="left" vertical="center" indent="1"/>
    </xf>
    <xf numFmtId="0" fontId="10" fillId="33" borderId="13" applyNumberFormat="0" applyProtection="0">
      <alignment horizontal="left" vertical="center" indent="1"/>
    </xf>
    <xf numFmtId="0" fontId="10" fillId="33" borderId="13" applyNumberFormat="0" applyProtection="0">
      <alignment horizontal="left" vertical="center" indent="1"/>
    </xf>
    <xf numFmtId="0" fontId="10" fillId="34" borderId="13" applyNumberFormat="0" applyProtection="0">
      <alignment horizontal="left" vertical="center" indent="1"/>
    </xf>
    <xf numFmtId="0" fontId="10" fillId="34" borderId="13" applyNumberFormat="0" applyProtection="0">
      <alignment horizontal="left" vertical="center" indent="1"/>
    </xf>
    <xf numFmtId="0" fontId="10" fillId="34" borderId="13" applyNumberFormat="0" applyProtection="0">
      <alignment horizontal="left" vertical="center" indent="1"/>
    </xf>
    <xf numFmtId="0" fontId="10" fillId="34" borderId="13" applyNumberFormat="0" applyProtection="0">
      <alignment horizontal="left" vertical="center" indent="1"/>
    </xf>
    <xf numFmtId="0" fontId="10" fillId="34" borderId="13" applyNumberFormat="0" applyProtection="0">
      <alignment horizontal="left" vertical="center" indent="1"/>
    </xf>
    <xf numFmtId="0" fontId="10" fillId="34" borderId="13" applyNumberFormat="0" applyProtection="0">
      <alignment horizontal="left" vertical="center" indent="1"/>
    </xf>
    <xf numFmtId="0" fontId="10" fillId="35" borderId="13" applyNumberFormat="0" applyProtection="0">
      <alignment horizontal="left" vertical="center" indent="1"/>
    </xf>
    <xf numFmtId="0" fontId="10" fillId="35" borderId="13" applyNumberFormat="0" applyProtection="0">
      <alignment horizontal="left" vertical="center" indent="1"/>
    </xf>
    <xf numFmtId="0" fontId="10" fillId="35" borderId="13" applyNumberFormat="0" applyProtection="0">
      <alignment horizontal="left" vertical="center" indent="1"/>
    </xf>
    <xf numFmtId="0" fontId="10" fillId="35" borderId="13" applyNumberFormat="0" applyProtection="0">
      <alignment horizontal="left" vertical="center" indent="1"/>
    </xf>
    <xf numFmtId="0" fontId="10" fillId="35" borderId="13" applyNumberFormat="0" applyProtection="0">
      <alignment horizontal="left" vertical="center" indent="1"/>
    </xf>
    <xf numFmtId="0" fontId="10" fillId="35" borderId="13" applyNumberFormat="0" applyProtection="0">
      <alignment horizontal="left" vertical="center" indent="1"/>
    </xf>
    <xf numFmtId="0" fontId="10" fillId="20" borderId="13" applyNumberFormat="0" applyProtection="0">
      <alignment horizontal="left" vertical="center" indent="1"/>
    </xf>
    <xf numFmtId="0" fontId="10" fillId="20" borderId="13" applyNumberFormat="0" applyProtection="0">
      <alignment horizontal="left" vertical="center" indent="1"/>
    </xf>
    <xf numFmtId="0" fontId="10" fillId="20" borderId="13" applyNumberFormat="0" applyProtection="0">
      <alignment horizontal="left" vertical="center" indent="1"/>
    </xf>
    <xf numFmtId="0" fontId="10" fillId="20" borderId="13" applyNumberFormat="0" applyProtection="0">
      <alignment horizontal="left" vertical="center" indent="1"/>
    </xf>
    <xf numFmtId="0" fontId="10" fillId="20" borderId="13" applyNumberFormat="0" applyProtection="0">
      <alignment horizontal="left" vertical="center" indent="1"/>
    </xf>
    <xf numFmtId="0" fontId="10" fillId="20" borderId="13" applyNumberFormat="0" applyProtection="0">
      <alignment horizontal="left" vertical="center" indent="1"/>
    </xf>
    <xf numFmtId="4" fontId="14" fillId="36" borderId="13" applyNumberFormat="0" applyProtection="0">
      <alignment vertical="center"/>
    </xf>
    <xf numFmtId="4" fontId="14" fillId="36" borderId="13" applyNumberFormat="0" applyProtection="0">
      <alignment vertical="center"/>
    </xf>
    <xf numFmtId="4" fontId="14" fillId="36" borderId="13" applyNumberFormat="0" applyProtection="0">
      <alignment vertical="center"/>
    </xf>
    <xf numFmtId="4" fontId="15" fillId="36" borderId="13" applyNumberFormat="0" applyProtection="0">
      <alignment vertical="center"/>
    </xf>
    <xf numFmtId="4" fontId="15" fillId="36" borderId="13" applyNumberFormat="0" applyProtection="0">
      <alignment vertical="center"/>
    </xf>
    <xf numFmtId="4" fontId="15" fillId="36" borderId="13" applyNumberFormat="0" applyProtection="0">
      <alignment vertical="center"/>
    </xf>
    <xf numFmtId="4" fontId="14" fillId="36" borderId="13" applyNumberFormat="0" applyProtection="0">
      <alignment horizontal="left" vertical="center" indent="1"/>
    </xf>
    <xf numFmtId="4" fontId="14" fillId="36" borderId="13" applyNumberFormat="0" applyProtection="0">
      <alignment horizontal="left" vertical="center" indent="1"/>
    </xf>
    <xf numFmtId="4" fontId="14" fillId="36" borderId="13" applyNumberFormat="0" applyProtection="0">
      <alignment horizontal="left" vertical="center" indent="1"/>
    </xf>
    <xf numFmtId="4" fontId="14" fillId="36" borderId="13" applyNumberFormat="0" applyProtection="0">
      <alignment horizontal="left" vertical="center" indent="1"/>
    </xf>
    <xf numFmtId="4" fontId="14" fillId="36" borderId="13" applyNumberFormat="0" applyProtection="0">
      <alignment horizontal="left" vertical="center" indent="1"/>
    </xf>
    <xf numFmtId="4" fontId="14" fillId="36" borderId="13" applyNumberFormat="0" applyProtection="0">
      <alignment horizontal="left" vertical="center" indent="1"/>
    </xf>
    <xf numFmtId="4" fontId="14" fillId="31" borderId="13" applyNumberFormat="0" applyProtection="0">
      <alignment horizontal="right" vertical="center"/>
    </xf>
    <xf numFmtId="4" fontId="14" fillId="31" borderId="13" applyNumberFormat="0" applyProtection="0">
      <alignment horizontal="right" vertical="center"/>
    </xf>
    <xf numFmtId="4" fontId="14" fillId="31" borderId="13" applyNumberFormat="0" applyProtection="0">
      <alignment horizontal="right" vertical="center"/>
    </xf>
    <xf numFmtId="4" fontId="15" fillId="31" borderId="13" applyNumberFormat="0" applyProtection="0">
      <alignment horizontal="right" vertical="center"/>
    </xf>
    <xf numFmtId="4" fontId="15" fillId="31" borderId="13" applyNumberFormat="0" applyProtection="0">
      <alignment horizontal="right" vertical="center"/>
    </xf>
    <xf numFmtId="4" fontId="15" fillId="31" borderId="13" applyNumberFormat="0" applyProtection="0">
      <alignment horizontal="right" vertical="center"/>
    </xf>
    <xf numFmtId="0" fontId="10" fillId="20" borderId="13" applyNumberFormat="0" applyProtection="0">
      <alignment horizontal="left" vertical="center" indent="1"/>
    </xf>
    <xf numFmtId="0" fontId="10" fillId="20" borderId="13" applyNumberFormat="0" applyProtection="0">
      <alignment horizontal="left" vertical="center" indent="1"/>
    </xf>
    <xf numFmtId="0" fontId="10" fillId="20" borderId="13" applyNumberFormat="0" applyProtection="0">
      <alignment horizontal="left" vertical="center" indent="1"/>
    </xf>
    <xf numFmtId="0" fontId="10" fillId="20" borderId="13" applyNumberFormat="0" applyProtection="0">
      <alignment horizontal="left" vertical="center" indent="1"/>
    </xf>
    <xf numFmtId="0" fontId="10" fillId="20" borderId="13" applyNumberFormat="0" applyProtection="0">
      <alignment horizontal="left" vertical="center" indent="1"/>
    </xf>
    <xf numFmtId="0" fontId="10" fillId="20" borderId="13" applyNumberFormat="0" applyProtection="0">
      <alignment horizontal="left" vertical="center" indent="1"/>
    </xf>
    <xf numFmtId="0" fontId="18" fillId="0" borderId="0"/>
    <xf numFmtId="4" fontId="19" fillId="31" borderId="13" applyNumberFormat="0" applyProtection="0">
      <alignment horizontal="right" vertical="center"/>
    </xf>
    <xf numFmtId="4" fontId="19" fillId="31" borderId="13" applyNumberFormat="0" applyProtection="0">
      <alignment horizontal="right" vertical="center"/>
    </xf>
    <xf numFmtId="4" fontId="19" fillId="31" borderId="13" applyNumberFormat="0" applyProtection="0">
      <alignment horizontal="right" vertical="center"/>
    </xf>
    <xf numFmtId="166" fontId="20" fillId="37" borderId="15" applyNumberFormat="0" applyAlignment="0" applyProtection="0">
      <alignment horizontal="left" vertical="center" indent="1"/>
    </xf>
    <xf numFmtId="43" fontId="10" fillId="0" borderId="0" applyFont="0" applyFill="0" applyBorder="0" applyAlignment="0" applyProtection="0"/>
    <xf numFmtId="0" fontId="13" fillId="0" borderId="0"/>
    <xf numFmtId="0" fontId="21" fillId="0" borderId="0"/>
    <xf numFmtId="0" fontId="1" fillId="0" borderId="0"/>
    <xf numFmtId="0" fontId="10" fillId="0" borderId="0"/>
  </cellStyleXfs>
  <cellXfs count="203">
    <xf numFmtId="0" fontId="0" fillId="0" borderId="0" xfId="0"/>
    <xf numFmtId="0" fontId="4" fillId="0" borderId="0" xfId="2" applyFont="1"/>
    <xf numFmtId="0" fontId="4" fillId="0" borderId="0" xfId="2" applyFont="1" applyAlignment="1">
      <alignment horizontal="center"/>
    </xf>
    <xf numFmtId="0" fontId="4" fillId="0" borderId="0" xfId="2" applyFont="1" applyFill="1" applyAlignment="1">
      <alignment horizontal="center"/>
    </xf>
    <xf numFmtId="0" fontId="1" fillId="0" borderId="0" xfId="2"/>
    <xf numFmtId="0" fontId="5" fillId="0" borderId="0" xfId="2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/>
    </xf>
    <xf numFmtId="0" fontId="8" fillId="5" borderId="4" xfId="2" applyFont="1" applyFill="1" applyBorder="1" applyAlignment="1">
      <alignment horizontal="center" vertical="center"/>
    </xf>
    <xf numFmtId="0" fontId="4" fillId="0" borderId="4" xfId="2" applyFont="1" applyBorder="1" applyAlignment="1">
      <alignment horizontal="center"/>
    </xf>
    <xf numFmtId="1" fontId="4" fillId="7" borderId="4" xfId="2" applyNumberFormat="1" applyFont="1" applyFill="1" applyBorder="1" applyAlignment="1">
      <alignment horizontal="center" vertical="center"/>
    </xf>
    <xf numFmtId="2" fontId="4" fillId="7" borderId="4" xfId="2" applyNumberFormat="1" applyFont="1" applyFill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9" fontId="9" fillId="0" borderId="4" xfId="3" applyFont="1" applyBorder="1" applyAlignment="1">
      <alignment horizontal="center" vertical="center"/>
    </xf>
    <xf numFmtId="0" fontId="1" fillId="0" borderId="0" xfId="2" applyAlignment="1">
      <alignment horizontal="center"/>
    </xf>
    <xf numFmtId="0" fontId="6" fillId="8" borderId="4" xfId="2" applyFont="1" applyFill="1" applyBorder="1" applyAlignment="1">
      <alignment horizontal="center"/>
    </xf>
    <xf numFmtId="9" fontId="9" fillId="0" borderId="4" xfId="1" applyFont="1" applyBorder="1" applyAlignment="1">
      <alignment horizontal="center" vertical="center"/>
    </xf>
    <xf numFmtId="0" fontId="8" fillId="6" borderId="4" xfId="2" applyFont="1" applyFill="1" applyBorder="1" applyAlignment="1">
      <alignment horizontal="center" vertical="center"/>
    </xf>
    <xf numFmtId="0" fontId="4" fillId="6" borderId="4" xfId="2" applyFont="1" applyFill="1" applyBorder="1" applyAlignment="1">
      <alignment horizontal="center"/>
    </xf>
    <xf numFmtId="1" fontId="4" fillId="6" borderId="4" xfId="2" applyNumberFormat="1" applyFont="1" applyFill="1" applyBorder="1" applyAlignment="1">
      <alignment horizontal="center" vertical="center"/>
    </xf>
    <xf numFmtId="2" fontId="4" fillId="6" borderId="4" xfId="2" applyNumberFormat="1" applyFont="1" applyFill="1" applyBorder="1" applyAlignment="1">
      <alignment horizontal="center" vertical="center"/>
    </xf>
    <xf numFmtId="0" fontId="8" fillId="3" borderId="4" xfId="2" applyFont="1" applyFill="1" applyBorder="1" applyAlignment="1">
      <alignment horizontal="center" vertical="center"/>
    </xf>
    <xf numFmtId="0" fontId="4" fillId="7" borderId="4" xfId="2" applyFont="1" applyFill="1" applyBorder="1" applyAlignment="1">
      <alignment horizontal="center" vertical="center"/>
    </xf>
    <xf numFmtId="0" fontId="4" fillId="0" borderId="4" xfId="2" applyFont="1" applyFill="1" applyBorder="1" applyAlignment="1">
      <alignment horizontal="center"/>
    </xf>
    <xf numFmtId="0" fontId="4" fillId="9" borderId="4" xfId="2" applyFont="1" applyFill="1" applyBorder="1" applyAlignment="1">
      <alignment horizontal="center" vertical="center" wrapText="1"/>
    </xf>
    <xf numFmtId="0" fontId="4" fillId="10" borderId="4" xfId="2" applyFont="1" applyFill="1" applyBorder="1" applyAlignment="1">
      <alignment horizontal="center" vertical="center" wrapText="1"/>
    </xf>
    <xf numFmtId="0" fontId="4" fillId="0" borderId="0" xfId="2" applyFont="1" applyAlignment="1">
      <alignment horizontal="center" vertical="center"/>
    </xf>
    <xf numFmtId="0" fontId="1" fillId="0" borderId="0" xfId="2" applyAlignment="1">
      <alignment horizontal="center" vertical="center"/>
    </xf>
    <xf numFmtId="0" fontId="4" fillId="11" borderId="4" xfId="2" applyFont="1" applyFill="1" applyBorder="1" applyAlignment="1">
      <alignment horizontal="center" vertical="center" wrapText="1"/>
    </xf>
    <xf numFmtId="0" fontId="4" fillId="12" borderId="4" xfId="2" applyFont="1" applyFill="1" applyBorder="1" applyAlignment="1">
      <alignment horizontal="center" vertical="center" wrapText="1"/>
    </xf>
    <xf numFmtId="0" fontId="4" fillId="13" borderId="4" xfId="2" applyFont="1" applyFill="1" applyBorder="1" applyAlignment="1">
      <alignment horizontal="center" vertical="center" wrapText="1"/>
    </xf>
    <xf numFmtId="0" fontId="8" fillId="14" borderId="4" xfId="2" applyFont="1" applyFill="1" applyBorder="1" applyAlignment="1">
      <alignment horizontal="center" wrapText="1"/>
    </xf>
    <xf numFmtId="0" fontId="8" fillId="14" borderId="4" xfId="2" applyFont="1" applyFill="1" applyBorder="1" applyAlignment="1">
      <alignment horizontal="center" vertical="center"/>
    </xf>
    <xf numFmtId="0" fontId="4" fillId="16" borderId="4" xfId="2" applyFont="1" applyFill="1" applyBorder="1" applyAlignment="1">
      <alignment horizontal="center" vertical="center" wrapText="1"/>
    </xf>
    <xf numFmtId="0" fontId="4" fillId="17" borderId="4" xfId="2" applyFont="1" applyFill="1" applyBorder="1" applyAlignment="1">
      <alignment horizontal="center" vertical="center" wrapText="1"/>
    </xf>
    <xf numFmtId="0" fontId="8" fillId="8" borderId="4" xfId="2" applyFont="1" applyFill="1" applyBorder="1" applyAlignment="1">
      <alignment horizontal="center" vertical="center" wrapText="1"/>
    </xf>
    <xf numFmtId="0" fontId="8" fillId="8" borderId="4" xfId="2" applyFont="1" applyFill="1" applyBorder="1" applyAlignment="1">
      <alignment horizontal="center" vertical="center"/>
    </xf>
    <xf numFmtId="0" fontId="8" fillId="18" borderId="4" xfId="2" applyFont="1" applyFill="1" applyBorder="1" applyAlignment="1">
      <alignment horizontal="center" wrapText="1"/>
    </xf>
    <xf numFmtId="0" fontId="8" fillId="18" borderId="4" xfId="2" applyFont="1" applyFill="1" applyBorder="1" applyAlignment="1">
      <alignment horizontal="center" vertical="center"/>
    </xf>
    <xf numFmtId="0" fontId="8" fillId="14" borderId="8" xfId="2" applyFont="1" applyFill="1" applyBorder="1" applyAlignment="1">
      <alignment horizontal="center" wrapText="1"/>
    </xf>
    <xf numFmtId="0" fontId="8" fillId="14" borderId="8" xfId="2" applyFont="1" applyFill="1" applyBorder="1" applyAlignment="1">
      <alignment horizontal="center" vertical="center"/>
    </xf>
    <xf numFmtId="0" fontId="4" fillId="0" borderId="8" xfId="2" applyFont="1" applyBorder="1" applyAlignment="1">
      <alignment horizontal="center"/>
    </xf>
    <xf numFmtId="0" fontId="6" fillId="8" borderId="8" xfId="2" applyFont="1" applyFill="1" applyBorder="1" applyAlignment="1">
      <alignment horizontal="center"/>
    </xf>
    <xf numFmtId="1" fontId="4" fillId="7" borderId="8" xfId="2" applyNumberFormat="1" applyFont="1" applyFill="1" applyBorder="1" applyAlignment="1">
      <alignment horizontal="center" vertical="center"/>
    </xf>
    <xf numFmtId="2" fontId="4" fillId="7" borderId="8" xfId="2" applyNumberFormat="1" applyFont="1" applyFill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Fill="1" applyBorder="1" applyAlignment="1">
      <alignment horizontal="center"/>
    </xf>
    <xf numFmtId="0" fontId="4" fillId="0" borderId="0" xfId="2" applyFont="1" applyBorder="1" applyAlignment="1">
      <alignment horizontal="center"/>
    </xf>
    <xf numFmtId="0" fontId="7" fillId="0" borderId="0" xfId="2" applyFont="1" applyFill="1" applyAlignment="1">
      <alignment horizontal="center"/>
    </xf>
    <xf numFmtId="0" fontId="6" fillId="5" borderId="17" xfId="2" applyFont="1" applyFill="1" applyBorder="1" applyAlignment="1">
      <alignment horizontal="center" vertical="center"/>
    </xf>
    <xf numFmtId="0" fontId="6" fillId="5" borderId="16" xfId="2" applyFont="1" applyFill="1" applyBorder="1" applyAlignment="1">
      <alignment horizontal="center" vertical="center"/>
    </xf>
    <xf numFmtId="9" fontId="9" fillId="0" borderId="8" xfId="3" applyFont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2" fontId="7" fillId="0" borderId="4" xfId="2" applyNumberFormat="1" applyFont="1" applyFill="1" applyBorder="1" applyAlignment="1">
      <alignment horizontal="center" vertical="center"/>
    </xf>
    <xf numFmtId="2" fontId="7" fillId="0" borderId="5" xfId="2" applyNumberFormat="1" applyFont="1" applyFill="1" applyBorder="1" applyAlignment="1">
      <alignment horizontal="center" vertical="center"/>
    </xf>
    <xf numFmtId="0" fontId="4" fillId="4" borderId="19" xfId="2" applyFont="1" applyFill="1" applyBorder="1" applyAlignment="1">
      <alignment horizontal="center" vertical="center" wrapText="1"/>
    </xf>
    <xf numFmtId="0" fontId="4" fillId="4" borderId="19" xfId="2" applyFont="1" applyFill="1" applyBorder="1" applyAlignment="1">
      <alignment horizontal="center"/>
    </xf>
    <xf numFmtId="0" fontId="4" fillId="4" borderId="19" xfId="2" applyFont="1" applyFill="1" applyBorder="1" applyAlignment="1">
      <alignment horizontal="center" vertical="center"/>
    </xf>
    <xf numFmtId="0" fontId="6" fillId="5" borderId="20" xfId="2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/>
    </xf>
    <xf numFmtId="2" fontId="7" fillId="0" borderId="8" xfId="2" applyNumberFormat="1" applyFont="1" applyFill="1" applyBorder="1" applyAlignment="1">
      <alignment horizontal="center" vertical="center"/>
    </xf>
    <xf numFmtId="2" fontId="7" fillId="0" borderId="9" xfId="2" applyNumberFormat="1" applyFont="1" applyFill="1" applyBorder="1" applyAlignment="1">
      <alignment horizontal="center" vertical="center"/>
    </xf>
    <xf numFmtId="0" fontId="4" fillId="4" borderId="24" xfId="2" applyFont="1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 wrapText="1"/>
    </xf>
    <xf numFmtId="0" fontId="0" fillId="4" borderId="26" xfId="0" applyFill="1" applyBorder="1" applyAlignment="1">
      <alignment horizontal="center" vertical="center"/>
    </xf>
    <xf numFmtId="0" fontId="0" fillId="10" borderId="0" xfId="0" applyFill="1" applyBorder="1" applyAlignment="1">
      <alignment horizontal="left" vertical="center"/>
    </xf>
    <xf numFmtId="0" fontId="0" fillId="10" borderId="0" xfId="0" applyFill="1" applyBorder="1" applyAlignment="1">
      <alignment horizontal="center" vertical="center"/>
    </xf>
    <xf numFmtId="167" fontId="0" fillId="10" borderId="29" xfId="0" applyNumberFormat="1" applyFill="1" applyBorder="1" applyAlignment="1">
      <alignment horizontal="center" vertical="center"/>
    </xf>
    <xf numFmtId="167" fontId="0" fillId="10" borderId="30" xfId="0" applyNumberFormat="1" applyFill="1" applyBorder="1" applyAlignment="1">
      <alignment horizontal="center" vertical="center"/>
    </xf>
    <xf numFmtId="168" fontId="0" fillId="10" borderId="31" xfId="0" applyNumberFormat="1" applyFill="1" applyBorder="1" applyAlignment="1">
      <alignment horizontal="center" vertical="center"/>
    </xf>
    <xf numFmtId="0" fontId="24" fillId="10" borderId="4" xfId="0" applyFont="1" applyFill="1" applyBorder="1" applyAlignment="1">
      <alignment horizontal="left" vertical="center"/>
    </xf>
    <xf numFmtId="0" fontId="0" fillId="10" borderId="4" xfId="0" applyFill="1" applyBorder="1" applyAlignment="1">
      <alignment horizontal="center" vertical="center"/>
    </xf>
    <xf numFmtId="0" fontId="0" fillId="38" borderId="0" xfId="0" applyFill="1" applyBorder="1" applyAlignment="1">
      <alignment horizontal="left" vertical="center"/>
    </xf>
    <xf numFmtId="167" fontId="0" fillId="10" borderId="33" xfId="0" applyNumberFormat="1" applyFill="1" applyBorder="1" applyAlignment="1">
      <alignment horizontal="center" vertical="center"/>
    </xf>
    <xf numFmtId="167" fontId="0" fillId="10" borderId="34" xfId="0" applyNumberFormat="1" applyFill="1" applyBorder="1" applyAlignment="1">
      <alignment horizontal="center" vertical="center"/>
    </xf>
    <xf numFmtId="168" fontId="0" fillId="10" borderId="35" xfId="0" applyNumberFormat="1" applyFill="1" applyBorder="1" applyAlignment="1">
      <alignment horizontal="center" vertical="center"/>
    </xf>
    <xf numFmtId="167" fontId="0" fillId="10" borderId="36" xfId="0" applyNumberFormat="1" applyFill="1" applyBorder="1" applyAlignment="1">
      <alignment horizontal="center" vertical="center"/>
    </xf>
    <xf numFmtId="167" fontId="0" fillId="10" borderId="37" xfId="0" applyNumberFormat="1" applyFill="1" applyBorder="1" applyAlignment="1">
      <alignment horizontal="center" vertical="center"/>
    </xf>
    <xf numFmtId="168" fontId="0" fillId="10" borderId="38" xfId="0" applyNumberFormat="1" applyFill="1" applyBorder="1" applyAlignment="1">
      <alignment horizontal="center" vertical="center"/>
    </xf>
    <xf numFmtId="0" fontId="25" fillId="4" borderId="40" xfId="0" applyFont="1" applyFill="1" applyBorder="1" applyAlignment="1">
      <alignment horizontal="right" vertical="center"/>
    </xf>
    <xf numFmtId="167" fontId="22" fillId="4" borderId="41" xfId="0" applyNumberFormat="1" applyFont="1" applyFill="1" applyBorder="1" applyAlignment="1">
      <alignment horizontal="center" vertical="center"/>
    </xf>
    <xf numFmtId="167" fontId="0" fillId="10" borderId="43" xfId="0" applyNumberFormat="1" applyFill="1" applyBorder="1" applyAlignment="1">
      <alignment horizontal="center" vertical="center"/>
    </xf>
    <xf numFmtId="167" fontId="0" fillId="10" borderId="44" xfId="0" applyNumberFormat="1" applyFill="1" applyBorder="1" applyAlignment="1">
      <alignment horizontal="center" vertical="center"/>
    </xf>
    <xf numFmtId="168" fontId="0" fillId="10" borderId="45" xfId="0" applyNumberFormat="1" applyFill="1" applyBorder="1" applyAlignment="1">
      <alignment horizontal="center" vertical="center"/>
    </xf>
    <xf numFmtId="0" fontId="0" fillId="38" borderId="0" xfId="0" applyFont="1" applyFill="1" applyBorder="1" applyAlignment="1">
      <alignment horizontal="left" vertical="center"/>
    </xf>
    <xf numFmtId="167" fontId="0" fillId="10" borderId="46" xfId="0" applyNumberFormat="1" applyFill="1" applyBorder="1" applyAlignment="1">
      <alignment horizontal="center" vertical="center"/>
    </xf>
    <xf numFmtId="167" fontId="0" fillId="10" borderId="47" xfId="0" applyNumberFormat="1" applyFill="1" applyBorder="1" applyAlignment="1">
      <alignment horizontal="center" vertical="center"/>
    </xf>
    <xf numFmtId="169" fontId="0" fillId="10" borderId="27" xfId="0" applyNumberFormat="1" applyFill="1" applyBorder="1" applyAlignment="1">
      <alignment horizontal="center" vertical="center"/>
    </xf>
    <xf numFmtId="0" fontId="0" fillId="10" borderId="48" xfId="0" applyFill="1" applyBorder="1" applyAlignment="1">
      <alignment horizontal="center" vertical="center"/>
    </xf>
    <xf numFmtId="0" fontId="0" fillId="10" borderId="0" xfId="0" applyFill="1" applyBorder="1" applyAlignment="1">
      <alignment horizontal="left" vertical="center" wrapText="1"/>
    </xf>
    <xf numFmtId="169" fontId="0" fillId="10" borderId="35" xfId="0" applyNumberFormat="1" applyFill="1" applyBorder="1" applyAlignment="1">
      <alignment horizontal="center" vertical="center"/>
    </xf>
    <xf numFmtId="167" fontId="0" fillId="10" borderId="36" xfId="0" applyNumberFormat="1" applyFont="1" applyFill="1" applyBorder="1" applyAlignment="1">
      <alignment horizontal="center" vertical="center"/>
    </xf>
    <xf numFmtId="167" fontId="0" fillId="10" borderId="37" xfId="0" applyNumberFormat="1" applyFont="1" applyFill="1" applyBorder="1" applyAlignment="1">
      <alignment horizontal="center" vertical="center"/>
    </xf>
    <xf numFmtId="169" fontId="0" fillId="10" borderId="38" xfId="0" applyNumberFormat="1" applyFill="1" applyBorder="1" applyAlignment="1">
      <alignment horizontal="center" vertical="center"/>
    </xf>
    <xf numFmtId="169" fontId="0" fillId="10" borderId="45" xfId="0" applyNumberFormat="1" applyFill="1" applyBorder="1" applyAlignment="1">
      <alignment horizontal="center" vertical="center"/>
    </xf>
    <xf numFmtId="2" fontId="0" fillId="10" borderId="4" xfId="0" applyNumberFormat="1" applyFill="1" applyBorder="1" applyAlignment="1">
      <alignment horizontal="center" vertical="center"/>
    </xf>
    <xf numFmtId="0" fontId="2" fillId="10" borderId="4" xfId="0" applyFont="1" applyFill="1" applyBorder="1" applyAlignment="1">
      <alignment horizontal="center" vertical="center"/>
    </xf>
    <xf numFmtId="2" fontId="2" fillId="10" borderId="4" xfId="0" applyNumberFormat="1" applyFont="1" applyFill="1" applyBorder="1" applyAlignment="1">
      <alignment horizontal="center" vertical="center"/>
    </xf>
    <xf numFmtId="1" fontId="28" fillId="0" borderId="0" xfId="2" applyNumberFormat="1" applyFont="1" applyFill="1" applyBorder="1" applyAlignment="1">
      <alignment horizontal="center" vertical="center"/>
    </xf>
    <xf numFmtId="0" fontId="23" fillId="10" borderId="52" xfId="0" applyFont="1" applyFill="1" applyBorder="1" applyAlignment="1">
      <alignment horizontal="left" vertical="center"/>
    </xf>
    <xf numFmtId="0" fontId="23" fillId="10" borderId="53" xfId="0" applyFont="1" applyFill="1" applyBorder="1" applyAlignment="1">
      <alignment horizontal="left" vertical="center"/>
    </xf>
    <xf numFmtId="0" fontId="25" fillId="4" borderId="54" xfId="0" applyFont="1" applyFill="1" applyBorder="1" applyAlignment="1">
      <alignment horizontal="right" vertical="center"/>
    </xf>
    <xf numFmtId="0" fontId="23" fillId="10" borderId="55" xfId="0" applyFont="1" applyFill="1" applyBorder="1" applyAlignment="1">
      <alignment horizontal="left" vertical="center"/>
    </xf>
    <xf numFmtId="0" fontId="23" fillId="10" borderId="54" xfId="0" applyFont="1" applyFill="1" applyBorder="1" applyAlignment="1">
      <alignment horizontal="left" vertical="center"/>
    </xf>
    <xf numFmtId="0" fontId="23" fillId="10" borderId="56" xfId="0" applyFont="1" applyFill="1" applyBorder="1" applyAlignment="1">
      <alignment horizontal="center" vertical="center"/>
    </xf>
    <xf numFmtId="0" fontId="0" fillId="4" borderId="57" xfId="0" applyFill="1" applyBorder="1" applyAlignment="1">
      <alignment horizontal="center" vertical="center" wrapText="1"/>
    </xf>
    <xf numFmtId="0" fontId="0" fillId="0" borderId="50" xfId="0" applyFill="1" applyBorder="1" applyAlignment="1">
      <alignment horizontal="center" vertical="center"/>
    </xf>
    <xf numFmtId="0" fontId="0" fillId="0" borderId="50" xfId="0" applyFill="1" applyBorder="1" applyAlignment="1">
      <alignment horizontal="center" vertical="center" wrapText="1"/>
    </xf>
    <xf numFmtId="0" fontId="0" fillId="4" borderId="39" xfId="0" applyFill="1" applyBorder="1" applyAlignment="1">
      <alignment horizontal="center" vertical="center" wrapText="1"/>
    </xf>
    <xf numFmtId="0" fontId="0" fillId="4" borderId="48" xfId="0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2" fontId="0" fillId="10" borderId="19" xfId="0" applyNumberFormat="1" applyFill="1" applyBorder="1" applyAlignment="1">
      <alignment horizontal="center" vertical="center" wrapText="1"/>
    </xf>
    <xf numFmtId="0" fontId="27" fillId="8" borderId="50" xfId="0" applyFont="1" applyFill="1" applyBorder="1"/>
    <xf numFmtId="0" fontId="0" fillId="39" borderId="19" xfId="0" applyFill="1" applyBorder="1" applyAlignment="1">
      <alignment horizontal="center" vertical="center" wrapText="1"/>
    </xf>
    <xf numFmtId="0" fontId="0" fillId="8" borderId="50" xfId="0" applyFill="1" applyBorder="1" applyAlignment="1">
      <alignment horizontal="center" vertical="center"/>
    </xf>
    <xf numFmtId="0" fontId="0" fillId="8" borderId="50" xfId="0" applyFill="1" applyBorder="1" applyAlignment="1">
      <alignment horizontal="center" vertical="center" wrapText="1"/>
    </xf>
    <xf numFmtId="0" fontId="0" fillId="39" borderId="5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3" fillId="40" borderId="53" xfId="0" applyFont="1" applyFill="1" applyBorder="1" applyAlignment="1">
      <alignment horizontal="left" vertical="center"/>
    </xf>
    <xf numFmtId="167" fontId="0" fillId="40" borderId="33" xfId="0" applyNumberFormat="1" applyFont="1" applyFill="1" applyBorder="1" applyAlignment="1">
      <alignment horizontal="center" vertical="center"/>
    </xf>
    <xf numFmtId="167" fontId="0" fillId="40" borderId="34" xfId="0" applyNumberFormat="1" applyFont="1" applyFill="1" applyBorder="1" applyAlignment="1">
      <alignment horizontal="center" vertical="center"/>
    </xf>
    <xf numFmtId="167" fontId="0" fillId="40" borderId="36" xfId="0" applyNumberFormat="1" applyFont="1" applyFill="1" applyBorder="1" applyAlignment="1">
      <alignment horizontal="center" vertical="center"/>
    </xf>
    <xf numFmtId="167" fontId="0" fillId="40" borderId="37" xfId="0" applyNumberFormat="1" applyFont="1" applyFill="1" applyBorder="1" applyAlignment="1">
      <alignment horizontal="center" vertical="center"/>
    </xf>
    <xf numFmtId="0" fontId="0" fillId="40" borderId="50" xfId="0" applyFill="1" applyBorder="1" applyAlignment="1">
      <alignment horizontal="center" vertical="center"/>
    </xf>
    <xf numFmtId="2" fontId="2" fillId="7" borderId="4" xfId="0" applyNumberFormat="1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6" fillId="5" borderId="17" xfId="2" applyFont="1" applyFill="1" applyBorder="1" applyAlignment="1">
      <alignment horizontal="center" vertical="center"/>
    </xf>
    <xf numFmtId="0" fontId="0" fillId="39" borderId="19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3" fillId="0" borderId="0" xfId="0" applyFont="1"/>
    <xf numFmtId="167" fontId="22" fillId="10" borderId="43" xfId="0" applyNumberFormat="1" applyFont="1" applyFill="1" applyBorder="1" applyAlignment="1">
      <alignment horizontal="center" vertical="center"/>
    </xf>
    <xf numFmtId="167" fontId="22" fillId="10" borderId="44" xfId="0" applyNumberFormat="1" applyFont="1" applyFill="1" applyBorder="1" applyAlignment="1">
      <alignment horizontal="center" vertical="center"/>
    </xf>
    <xf numFmtId="167" fontId="22" fillId="10" borderId="58" xfId="0" applyNumberFormat="1" applyFont="1" applyFill="1" applyBorder="1" applyAlignment="1">
      <alignment horizontal="center" vertical="center"/>
    </xf>
    <xf numFmtId="0" fontId="25" fillId="10" borderId="32" xfId="0" applyFont="1" applyFill="1" applyBorder="1" applyAlignment="1">
      <alignment horizontal="left" vertical="center"/>
    </xf>
    <xf numFmtId="0" fontId="25" fillId="10" borderId="50" xfId="0" applyFont="1" applyFill="1" applyBorder="1" applyAlignment="1">
      <alignment horizontal="left" vertical="center"/>
    </xf>
    <xf numFmtId="0" fontId="23" fillId="10" borderId="59" xfId="0" applyFont="1" applyFill="1" applyBorder="1" applyAlignment="1">
      <alignment horizontal="left" vertical="center"/>
    </xf>
    <xf numFmtId="0" fontId="24" fillId="10" borderId="0" xfId="0" applyFont="1" applyFill="1" applyBorder="1" applyAlignment="1">
      <alignment horizontal="left" vertical="center"/>
    </xf>
    <xf numFmtId="0" fontId="0" fillId="10" borderId="50" xfId="0" applyFill="1" applyBorder="1" applyAlignment="1">
      <alignment horizontal="center" vertical="center"/>
    </xf>
    <xf numFmtId="167" fontId="0" fillId="10" borderId="60" xfId="0" applyNumberFormat="1" applyFill="1" applyBorder="1" applyAlignment="1">
      <alignment horizontal="center" vertical="center"/>
    </xf>
    <xf numFmtId="167" fontId="0" fillId="10" borderId="61" xfId="0" applyNumberFormat="1" applyFill="1" applyBorder="1" applyAlignment="1">
      <alignment horizontal="center" vertical="center"/>
    </xf>
    <xf numFmtId="0" fontId="25" fillId="4" borderId="41" xfId="0" applyFont="1" applyFill="1" applyBorder="1" applyAlignment="1">
      <alignment horizontal="right" vertical="center"/>
    </xf>
    <xf numFmtId="0" fontId="23" fillId="10" borderId="50" xfId="0" applyFont="1" applyFill="1" applyBorder="1" applyAlignment="1">
      <alignment horizontal="left" vertical="center"/>
    </xf>
    <xf numFmtId="0" fontId="2" fillId="0" borderId="50" xfId="0" applyFont="1" applyFill="1" applyBorder="1" applyAlignment="1">
      <alignment horizontal="center" vertical="center"/>
    </xf>
    <xf numFmtId="167" fontId="2" fillId="10" borderId="50" xfId="0" applyNumberFormat="1" applyFont="1" applyFill="1" applyBorder="1" applyAlignment="1">
      <alignment horizontal="center" vertical="center"/>
    </xf>
    <xf numFmtId="0" fontId="4" fillId="41" borderId="4" xfId="2" applyFont="1" applyFill="1" applyBorder="1" applyAlignment="1">
      <alignment horizontal="center" vertical="center" wrapText="1"/>
    </xf>
    <xf numFmtId="0" fontId="4" fillId="12" borderId="49" xfId="2" applyFont="1" applyFill="1" applyBorder="1" applyAlignment="1">
      <alignment horizontal="center" vertical="center" wrapText="1"/>
    </xf>
    <xf numFmtId="0" fontId="4" fillId="12" borderId="19" xfId="2" applyFont="1" applyFill="1" applyBorder="1" applyAlignment="1">
      <alignment horizontal="center" vertical="center" wrapText="1"/>
    </xf>
    <xf numFmtId="0" fontId="1" fillId="3" borderId="1" xfId="2" applyFill="1" applyBorder="1" applyAlignment="1">
      <alignment horizontal="center"/>
    </xf>
    <xf numFmtId="0" fontId="1" fillId="3" borderId="2" xfId="2" applyFill="1" applyBorder="1" applyAlignment="1">
      <alignment horizontal="center"/>
    </xf>
    <xf numFmtId="0" fontId="1" fillId="3" borderId="3" xfId="2" applyFill="1" applyBorder="1" applyAlignment="1">
      <alignment horizontal="center"/>
    </xf>
    <xf numFmtId="0" fontId="1" fillId="3" borderId="6" xfId="2" applyFill="1" applyBorder="1" applyAlignment="1">
      <alignment horizontal="center"/>
    </xf>
    <xf numFmtId="0" fontId="1" fillId="3" borderId="0" xfId="2" applyFill="1" applyBorder="1" applyAlignment="1">
      <alignment horizontal="center"/>
    </xf>
    <xf numFmtId="0" fontId="1" fillId="3" borderId="7" xfId="2" applyFill="1" applyBorder="1" applyAlignment="1">
      <alignment horizontal="center"/>
    </xf>
    <xf numFmtId="0" fontId="1" fillId="3" borderId="10" xfId="2" applyFill="1" applyBorder="1" applyAlignment="1">
      <alignment horizontal="center"/>
    </xf>
    <xf numFmtId="0" fontId="1" fillId="3" borderId="11" xfId="2" applyFill="1" applyBorder="1" applyAlignment="1">
      <alignment horizontal="center"/>
    </xf>
    <xf numFmtId="0" fontId="1" fillId="3" borderId="12" xfId="2" applyFill="1" applyBorder="1" applyAlignment="1">
      <alignment horizontal="center"/>
    </xf>
    <xf numFmtId="0" fontId="4" fillId="0" borderId="18" xfId="2" applyFont="1" applyBorder="1" applyAlignment="1">
      <alignment horizontal="center"/>
    </xf>
    <xf numFmtId="0" fontId="4" fillId="0" borderId="19" xfId="2" applyFont="1" applyBorder="1" applyAlignment="1">
      <alignment horizontal="center"/>
    </xf>
    <xf numFmtId="0" fontId="7" fillId="5" borderId="4" xfId="2" applyFont="1" applyFill="1" applyBorder="1" applyAlignment="1">
      <alignment horizontal="center" vertical="center" wrapText="1"/>
    </xf>
    <xf numFmtId="0" fontId="7" fillId="5" borderId="4" xfId="2" applyFont="1" applyFill="1" applyBorder="1" applyAlignment="1">
      <alignment horizontal="center" vertical="center"/>
    </xf>
    <xf numFmtId="0" fontId="6" fillId="5" borderId="17" xfId="2" applyFont="1" applyFill="1" applyBorder="1" applyAlignment="1">
      <alignment horizontal="center" vertical="center"/>
    </xf>
    <xf numFmtId="0" fontId="6" fillId="3" borderId="4" xfId="2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/>
    </xf>
    <xf numFmtId="0" fontId="4" fillId="7" borderId="4" xfId="2" applyFont="1" applyFill="1" applyBorder="1" applyAlignment="1">
      <alignment horizontal="center" vertical="center" wrapText="1"/>
    </xf>
    <xf numFmtId="0" fontId="4" fillId="7" borderId="4" xfId="2" applyFont="1" applyFill="1" applyBorder="1" applyAlignment="1">
      <alignment horizontal="center" vertical="center"/>
    </xf>
    <xf numFmtId="0" fontId="4" fillId="9" borderId="4" xfId="2" applyFont="1" applyFill="1" applyBorder="1" applyAlignment="1">
      <alignment horizontal="center" vertical="center" wrapText="1"/>
    </xf>
    <xf numFmtId="0" fontId="4" fillId="9" borderId="4" xfId="2" applyFont="1" applyFill="1" applyBorder="1" applyAlignment="1">
      <alignment horizontal="center" vertical="center"/>
    </xf>
    <xf numFmtId="0" fontId="4" fillId="11" borderId="4" xfId="2" applyFont="1" applyFill="1" applyBorder="1" applyAlignment="1">
      <alignment horizontal="center" vertical="center" wrapText="1"/>
    </xf>
    <xf numFmtId="0" fontId="4" fillId="11" borderId="4" xfId="2" applyFont="1" applyFill="1" applyBorder="1" applyAlignment="1">
      <alignment horizontal="center" vertical="center"/>
    </xf>
    <xf numFmtId="0" fontId="5" fillId="2" borderId="21" xfId="2" applyFont="1" applyFill="1" applyBorder="1" applyAlignment="1">
      <alignment horizontal="center" vertical="center" wrapText="1"/>
    </xf>
    <xf numFmtId="0" fontId="5" fillId="2" borderId="22" xfId="2" applyFont="1" applyFill="1" applyBorder="1" applyAlignment="1">
      <alignment horizontal="center" vertical="center" wrapText="1"/>
    </xf>
    <xf numFmtId="0" fontId="5" fillId="2" borderId="23" xfId="2" applyFont="1" applyFill="1" applyBorder="1" applyAlignment="1">
      <alignment horizontal="center" vertical="center" wrapText="1"/>
    </xf>
    <xf numFmtId="0" fontId="27" fillId="8" borderId="50" xfId="0" applyFont="1" applyFill="1" applyBorder="1" applyAlignment="1">
      <alignment horizontal="center"/>
    </xf>
    <xf numFmtId="0" fontId="29" fillId="39" borderId="50" xfId="0" applyFont="1" applyFill="1" applyBorder="1" applyAlignment="1">
      <alignment horizontal="center" vertical="center"/>
    </xf>
    <xf numFmtId="0" fontId="0" fillId="39" borderId="49" xfId="0" applyFill="1" applyBorder="1" applyAlignment="1">
      <alignment horizontal="center" vertical="center"/>
    </xf>
    <xf numFmtId="0" fontId="0" fillId="39" borderId="19" xfId="0" applyFill="1" applyBorder="1" applyAlignment="1">
      <alignment horizontal="center" vertical="center"/>
    </xf>
    <xf numFmtId="0" fontId="0" fillId="40" borderId="49" xfId="0" applyFill="1" applyBorder="1" applyAlignment="1">
      <alignment horizontal="center" vertical="center"/>
    </xf>
    <xf numFmtId="0" fontId="0" fillId="40" borderId="19" xfId="0" applyFill="1" applyBorder="1" applyAlignment="1">
      <alignment horizontal="center" vertical="center"/>
    </xf>
    <xf numFmtId="0" fontId="0" fillId="39" borderId="51" xfId="0" applyFill="1" applyBorder="1" applyAlignment="1">
      <alignment horizontal="center" vertical="center"/>
    </xf>
    <xf numFmtId="0" fontId="0" fillId="10" borderId="28" xfId="0" applyFill="1" applyBorder="1" applyAlignment="1">
      <alignment horizontal="center" vertical="center"/>
    </xf>
    <xf numFmtId="0" fontId="0" fillId="10" borderId="39" xfId="0" applyFill="1" applyBorder="1" applyAlignment="1">
      <alignment horizontal="center" vertical="center"/>
    </xf>
    <xf numFmtId="0" fontId="3" fillId="10" borderId="32" xfId="0" applyNumberFormat="1" applyFont="1" applyFill="1" applyBorder="1" applyAlignment="1">
      <alignment horizontal="center" vertical="center" wrapText="1"/>
    </xf>
    <xf numFmtId="0" fontId="3" fillId="10" borderId="0" xfId="0" applyNumberFormat="1" applyFont="1" applyFill="1" applyBorder="1" applyAlignment="1">
      <alignment horizontal="center" vertical="center" wrapText="1"/>
    </xf>
    <xf numFmtId="0" fontId="3" fillId="10" borderId="41" xfId="0" applyNumberFormat="1" applyFont="1" applyFill="1" applyBorder="1" applyAlignment="1">
      <alignment horizontal="center" vertical="center" wrapText="1"/>
    </xf>
    <xf numFmtId="0" fontId="0" fillId="10" borderId="42" xfId="0" applyFill="1" applyBorder="1" applyAlignment="1">
      <alignment horizontal="center" vertical="center"/>
    </xf>
    <xf numFmtId="0" fontId="3" fillId="10" borderId="32" xfId="0" applyFont="1" applyFill="1" applyBorder="1" applyAlignment="1">
      <alignment horizontal="center" vertical="center"/>
    </xf>
    <xf numFmtId="0" fontId="3" fillId="10" borderId="41" xfId="0" applyFont="1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0" fontId="3" fillId="10" borderId="32" xfId="0" applyFont="1" applyFill="1" applyBorder="1" applyAlignment="1">
      <alignment horizontal="center" vertical="center" wrapText="1"/>
    </xf>
    <xf numFmtId="0" fontId="3" fillId="10" borderId="0" xfId="0" applyFont="1" applyFill="1" applyBorder="1" applyAlignment="1">
      <alignment horizontal="center" vertical="center" wrapText="1"/>
    </xf>
    <xf numFmtId="0" fontId="3" fillId="10" borderId="41" xfId="0" applyFont="1" applyFill="1" applyBorder="1" applyAlignment="1">
      <alignment horizontal="center" vertical="center" wrapText="1"/>
    </xf>
    <xf numFmtId="0" fontId="0" fillId="0" borderId="49" xfId="0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7" fillId="6" borderId="62" xfId="2" applyFont="1" applyFill="1" applyBorder="1" applyAlignment="1">
      <alignment horizontal="center" vertical="center" textRotation="255"/>
    </xf>
    <xf numFmtId="0" fontId="7" fillId="6" borderId="63" xfId="2" applyFont="1" applyFill="1" applyBorder="1" applyAlignment="1">
      <alignment horizontal="center" vertical="center" textRotation="255"/>
    </xf>
    <xf numFmtId="0" fontId="7" fillId="6" borderId="18" xfId="2" applyFont="1" applyFill="1" applyBorder="1" applyAlignment="1">
      <alignment horizontal="center" vertical="center" textRotation="255"/>
    </xf>
    <xf numFmtId="0" fontId="7" fillId="15" borderId="62" xfId="2" applyFont="1" applyFill="1" applyBorder="1" applyAlignment="1">
      <alignment horizontal="center" vertical="center" textRotation="255"/>
    </xf>
    <xf numFmtId="0" fontId="7" fillId="15" borderId="63" xfId="2" applyFont="1" applyFill="1" applyBorder="1" applyAlignment="1">
      <alignment horizontal="center" vertical="center" textRotation="255"/>
    </xf>
    <xf numFmtId="0" fontId="7" fillId="15" borderId="64" xfId="2" applyFont="1" applyFill="1" applyBorder="1" applyAlignment="1">
      <alignment horizontal="center" vertical="center" textRotation="255"/>
    </xf>
  </cellXfs>
  <cellStyles count="127">
    <cellStyle name="Binlik Ayracı_Kitap3" xfId="4"/>
    <cellStyle name="Euro" xfId="5"/>
    <cellStyle name="Hyperlink 2" xfId="6"/>
    <cellStyle name="Normal" xfId="0" builtinId="0"/>
    <cellStyle name="Normal 2" xfId="7"/>
    <cellStyle name="Normal 3" xfId="2"/>
    <cellStyle name="Normal 4" xfId="8"/>
    <cellStyle name="Normalny 3" xfId="9"/>
    <cellStyle name="Percent" xfId="1" builtinId="5"/>
    <cellStyle name="Percent 2" xfId="3"/>
    <cellStyle name="Prozent 2" xfId="10"/>
    <cellStyle name="Prozent 2 2" xfId="11"/>
    <cellStyle name="SAPBEXaggData" xfId="12"/>
    <cellStyle name="SAPBEXaggData 2" xfId="13"/>
    <cellStyle name="SAPBEXaggData 3" xfId="14"/>
    <cellStyle name="SAPBEXaggDataEmph" xfId="15"/>
    <cellStyle name="SAPBEXaggDataEmph 2" xfId="16"/>
    <cellStyle name="SAPBEXaggDataEmph 3" xfId="17"/>
    <cellStyle name="SAPBEXaggItem" xfId="18"/>
    <cellStyle name="SAPBEXaggItem 2" xfId="19"/>
    <cellStyle name="SAPBEXaggItem 3" xfId="20"/>
    <cellStyle name="SAPBEXaggItemX" xfId="21"/>
    <cellStyle name="SAPBEXaggItemX 2" xfId="22"/>
    <cellStyle name="SAPBEXaggItemX 3" xfId="23"/>
    <cellStyle name="SAPBEXchaText" xfId="24"/>
    <cellStyle name="SAPBEXchaText 2" xfId="25"/>
    <cellStyle name="SAPBEXchaText 3" xfId="26"/>
    <cellStyle name="SAPBEXexcBad7" xfId="27"/>
    <cellStyle name="SAPBEXexcBad7 2" xfId="28"/>
    <cellStyle name="SAPBEXexcBad7 3" xfId="29"/>
    <cellStyle name="SAPBEXexcBad8" xfId="30"/>
    <cellStyle name="SAPBEXexcBad8 2" xfId="31"/>
    <cellStyle name="SAPBEXexcBad8 3" xfId="32"/>
    <cellStyle name="SAPBEXexcBad9" xfId="33"/>
    <cellStyle name="SAPBEXexcBad9 2" xfId="34"/>
    <cellStyle name="SAPBEXexcBad9 3" xfId="35"/>
    <cellStyle name="SAPBEXexcCritical4" xfId="36"/>
    <cellStyle name="SAPBEXexcCritical4 2" xfId="37"/>
    <cellStyle name="SAPBEXexcCritical4 3" xfId="38"/>
    <cellStyle name="SAPBEXexcCritical5" xfId="39"/>
    <cellStyle name="SAPBEXexcCritical5 2" xfId="40"/>
    <cellStyle name="SAPBEXexcCritical5 3" xfId="41"/>
    <cellStyle name="SAPBEXexcCritical6" xfId="42"/>
    <cellStyle name="SAPBEXexcCritical6 2" xfId="43"/>
    <cellStyle name="SAPBEXexcCritical6 3" xfId="44"/>
    <cellStyle name="SAPBEXexcGood1" xfId="45"/>
    <cellStyle name="SAPBEXexcGood1 2" xfId="46"/>
    <cellStyle name="SAPBEXexcGood1 3" xfId="47"/>
    <cellStyle name="SAPBEXexcGood2" xfId="48"/>
    <cellStyle name="SAPBEXexcGood2 2" xfId="49"/>
    <cellStyle name="SAPBEXexcGood2 3" xfId="50"/>
    <cellStyle name="SAPBEXexcGood3" xfId="51"/>
    <cellStyle name="SAPBEXexcGood3 2" xfId="52"/>
    <cellStyle name="SAPBEXexcGood3 3" xfId="53"/>
    <cellStyle name="SAPBEXfilterDrill" xfId="54"/>
    <cellStyle name="SAPBEXfilterDrill 2" xfId="55"/>
    <cellStyle name="SAPBEXfilterDrill 3" xfId="56"/>
    <cellStyle name="SAPBEXfilterItem" xfId="57"/>
    <cellStyle name="SAPBEXfilterItem 2" xfId="58"/>
    <cellStyle name="SAPBEXfilterText" xfId="59"/>
    <cellStyle name="SAPBEXformats" xfId="60"/>
    <cellStyle name="SAPBEXformats 2" xfId="61"/>
    <cellStyle name="SAPBEXformats 3" xfId="62"/>
    <cellStyle name="SAPBEXheaderItem" xfId="63"/>
    <cellStyle name="SAPBEXheaderItem 2" xfId="64"/>
    <cellStyle name="SAPBEXheaderItem 3" xfId="65"/>
    <cellStyle name="SAPBEXheaderText" xfId="66"/>
    <cellStyle name="SAPBEXheaderText 2" xfId="67"/>
    <cellStyle name="SAPBEXheaderText 3" xfId="68"/>
    <cellStyle name="SAPBEXHLevel0" xfId="69"/>
    <cellStyle name="SAPBEXHLevel0 2" xfId="70"/>
    <cellStyle name="SAPBEXHLevel0 3" xfId="71"/>
    <cellStyle name="SAPBEXHLevel0X" xfId="72"/>
    <cellStyle name="SAPBEXHLevel0X 2" xfId="73"/>
    <cellStyle name="SAPBEXHLevel0X 3" xfId="74"/>
    <cellStyle name="SAPBEXHLevel1" xfId="75"/>
    <cellStyle name="SAPBEXHLevel1 2" xfId="76"/>
    <cellStyle name="SAPBEXHLevel1 3" xfId="77"/>
    <cellStyle name="SAPBEXHLevel1X" xfId="78"/>
    <cellStyle name="SAPBEXHLevel1X 2" xfId="79"/>
    <cellStyle name="SAPBEXHLevel1X 3" xfId="80"/>
    <cellStyle name="SAPBEXHLevel2" xfId="81"/>
    <cellStyle name="SAPBEXHLevel2 2" xfId="82"/>
    <cellStyle name="SAPBEXHLevel2 3" xfId="83"/>
    <cellStyle name="SAPBEXHLevel2X" xfId="84"/>
    <cellStyle name="SAPBEXHLevel2X 2" xfId="85"/>
    <cellStyle name="SAPBEXHLevel2X 3" xfId="86"/>
    <cellStyle name="SAPBEXHLevel3" xfId="87"/>
    <cellStyle name="SAPBEXHLevel3 2" xfId="88"/>
    <cellStyle name="SAPBEXHLevel3 3" xfId="89"/>
    <cellStyle name="SAPBEXHLevel3X" xfId="90"/>
    <cellStyle name="SAPBEXHLevel3X 2" xfId="91"/>
    <cellStyle name="SAPBEXHLevel3X 3" xfId="92"/>
    <cellStyle name="SAPBEXresData" xfId="93"/>
    <cellStyle name="SAPBEXresData 2" xfId="94"/>
    <cellStyle name="SAPBEXresData 3" xfId="95"/>
    <cellStyle name="SAPBEXresDataEmph" xfId="96"/>
    <cellStyle name="SAPBEXresDataEmph 2" xfId="97"/>
    <cellStyle name="SAPBEXresDataEmph 3" xfId="98"/>
    <cellStyle name="SAPBEXresItem" xfId="99"/>
    <cellStyle name="SAPBEXresItem 2" xfId="100"/>
    <cellStyle name="SAPBEXresItem 3" xfId="101"/>
    <cellStyle name="SAPBEXresItemX" xfId="102"/>
    <cellStyle name="SAPBEXresItemX 2" xfId="103"/>
    <cellStyle name="SAPBEXresItemX 3" xfId="104"/>
    <cellStyle name="SAPBEXstdData" xfId="105"/>
    <cellStyle name="SAPBEXstdData 2" xfId="106"/>
    <cellStyle name="SAPBEXstdData 3" xfId="107"/>
    <cellStyle name="SAPBEXstdDataEmph" xfId="108"/>
    <cellStyle name="SAPBEXstdDataEmph 2" xfId="109"/>
    <cellStyle name="SAPBEXstdDataEmph 3" xfId="110"/>
    <cellStyle name="SAPBEXstdItem" xfId="111"/>
    <cellStyle name="SAPBEXstdItem 2" xfId="112"/>
    <cellStyle name="SAPBEXstdItem 3" xfId="113"/>
    <cellStyle name="SAPBEXstdItemX" xfId="114"/>
    <cellStyle name="SAPBEXstdItemX 2" xfId="115"/>
    <cellStyle name="SAPBEXstdItemX 3" xfId="116"/>
    <cellStyle name="SAPBEXtitle" xfId="117"/>
    <cellStyle name="SAPBEXundefined" xfId="118"/>
    <cellStyle name="SAPBEXundefined 2" xfId="119"/>
    <cellStyle name="SAPBEXundefined 3" xfId="120"/>
    <cellStyle name="SAPMemberCell" xfId="121"/>
    <cellStyle name="Separador de milhares 2" xfId="122"/>
    <cellStyle name="Standard 2" xfId="123"/>
    <cellStyle name="Standard 2 2" xfId="124"/>
    <cellStyle name="Standard 3" xfId="125"/>
    <cellStyle name="Standard_E60_BAB_Businesplan001006" xfId="1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49529</xdr:colOff>
      <xdr:row>4</xdr:row>
      <xdr:rowOff>563880</xdr:rowOff>
    </xdr:from>
    <xdr:to>
      <xdr:col>82</xdr:col>
      <xdr:colOff>110490</xdr:colOff>
      <xdr:row>34</xdr:row>
      <xdr:rowOff>459167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793" t="22769" r="4854" b="9231"/>
        <a:stretch/>
      </xdr:blipFill>
      <xdr:spPr>
        <a:xfrm>
          <a:off x="26696669" y="1485900"/>
          <a:ext cx="34198561" cy="20080667"/>
        </a:xfrm>
        <a:prstGeom prst="rect">
          <a:avLst/>
        </a:prstGeom>
        <a:ln w="101600">
          <a:solidFill>
            <a:schemeClr val="bg1"/>
          </a:solidFill>
          <a:prstDash val="solid"/>
        </a:ln>
        <a:effectLst/>
      </xdr:spPr>
    </xdr:pic>
    <xdr:clientData/>
  </xdr:twoCellAnchor>
  <xdr:twoCellAnchor>
    <xdr:from>
      <xdr:col>32</xdr:col>
      <xdr:colOff>514350</xdr:colOff>
      <xdr:row>10</xdr:row>
      <xdr:rowOff>647700</xdr:rowOff>
    </xdr:from>
    <xdr:to>
      <xdr:col>34</xdr:col>
      <xdr:colOff>114300</xdr:colOff>
      <xdr:row>12</xdr:row>
      <xdr:rowOff>95250</xdr:rowOff>
    </xdr:to>
    <xdr:grpSp>
      <xdr:nvGrpSpPr>
        <xdr:cNvPr id="3" name="Group 2"/>
        <xdr:cNvGrpSpPr/>
      </xdr:nvGrpSpPr>
      <xdr:grpSpPr>
        <a:xfrm>
          <a:off x="38603464" y="5470071"/>
          <a:ext cx="819150" cy="797379"/>
          <a:chOff x="23145750" y="2000250"/>
          <a:chExt cx="1200150" cy="1162050"/>
        </a:xfrm>
      </xdr:grpSpPr>
      <xdr:sp macro="" textlink="">
        <xdr:nvSpPr>
          <xdr:cNvPr id="4" name="Oval 3"/>
          <xdr:cNvSpPr/>
        </xdr:nvSpPr>
        <xdr:spPr>
          <a:xfrm>
            <a:off x="23145750" y="2000250"/>
            <a:ext cx="1200150" cy="1162050"/>
          </a:xfrm>
          <a:prstGeom prst="ellipse">
            <a:avLst/>
          </a:prstGeom>
          <a:solidFill>
            <a:schemeClr val="bg1"/>
          </a:solidFill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900"/>
          </a:p>
        </xdr:txBody>
      </xdr:sp>
      <xdr:sp macro="" textlink="">
        <xdr:nvSpPr>
          <xdr:cNvPr id="5" name="TextBox 4"/>
          <xdr:cNvSpPr txBox="1"/>
        </xdr:nvSpPr>
        <xdr:spPr>
          <a:xfrm>
            <a:off x="23317200" y="2190750"/>
            <a:ext cx="781050" cy="8572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3200">
                <a:solidFill>
                  <a:srgbClr val="FF0000"/>
                </a:solidFill>
              </a:rPr>
              <a:t>1</a:t>
            </a:r>
          </a:p>
        </xdr:txBody>
      </xdr:sp>
    </xdr:grpSp>
    <xdr:clientData/>
  </xdr:twoCellAnchor>
  <xdr:twoCellAnchor>
    <xdr:from>
      <xdr:col>31</xdr:col>
      <xdr:colOff>400050</xdr:colOff>
      <xdr:row>6</xdr:row>
      <xdr:rowOff>133350</xdr:rowOff>
    </xdr:from>
    <xdr:to>
      <xdr:col>33</xdr:col>
      <xdr:colOff>0</xdr:colOff>
      <xdr:row>7</xdr:row>
      <xdr:rowOff>266700</xdr:rowOff>
    </xdr:to>
    <xdr:grpSp>
      <xdr:nvGrpSpPr>
        <xdr:cNvPr id="6" name="Group 5"/>
        <xdr:cNvGrpSpPr/>
      </xdr:nvGrpSpPr>
      <xdr:grpSpPr>
        <a:xfrm>
          <a:off x="37879564" y="2256064"/>
          <a:ext cx="819150" cy="808265"/>
          <a:chOff x="23145750" y="2000250"/>
          <a:chExt cx="1200150" cy="1162050"/>
        </a:xfrm>
      </xdr:grpSpPr>
      <xdr:sp macro="" textlink="">
        <xdr:nvSpPr>
          <xdr:cNvPr id="7" name="Oval 6"/>
          <xdr:cNvSpPr/>
        </xdr:nvSpPr>
        <xdr:spPr>
          <a:xfrm>
            <a:off x="23145750" y="2000250"/>
            <a:ext cx="1200150" cy="1162050"/>
          </a:xfrm>
          <a:prstGeom prst="ellipse">
            <a:avLst/>
          </a:prstGeom>
          <a:solidFill>
            <a:schemeClr val="bg1"/>
          </a:solidFill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900"/>
          </a:p>
        </xdr:txBody>
      </xdr:sp>
      <xdr:sp macro="" textlink="">
        <xdr:nvSpPr>
          <xdr:cNvPr id="8" name="TextBox 7"/>
          <xdr:cNvSpPr txBox="1"/>
        </xdr:nvSpPr>
        <xdr:spPr>
          <a:xfrm>
            <a:off x="23317200" y="2190750"/>
            <a:ext cx="781050" cy="8572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3200">
                <a:solidFill>
                  <a:srgbClr val="FF0000"/>
                </a:solidFill>
              </a:rPr>
              <a:t>2</a:t>
            </a:r>
          </a:p>
        </xdr:txBody>
      </xdr:sp>
    </xdr:grpSp>
    <xdr:clientData/>
  </xdr:twoCellAnchor>
  <xdr:twoCellAnchor>
    <xdr:from>
      <xdr:col>35</xdr:col>
      <xdr:colOff>419100</xdr:colOff>
      <xdr:row>10</xdr:row>
      <xdr:rowOff>266700</xdr:rowOff>
    </xdr:from>
    <xdr:to>
      <xdr:col>37</xdr:col>
      <xdr:colOff>19050</xdr:colOff>
      <xdr:row>11</xdr:row>
      <xdr:rowOff>400050</xdr:rowOff>
    </xdr:to>
    <xdr:grpSp>
      <xdr:nvGrpSpPr>
        <xdr:cNvPr id="9" name="Group 8"/>
        <xdr:cNvGrpSpPr/>
      </xdr:nvGrpSpPr>
      <xdr:grpSpPr>
        <a:xfrm>
          <a:off x="40337014" y="5089071"/>
          <a:ext cx="819150" cy="808265"/>
          <a:chOff x="23145750" y="2000250"/>
          <a:chExt cx="1200150" cy="1162050"/>
        </a:xfrm>
      </xdr:grpSpPr>
      <xdr:sp macro="" textlink="">
        <xdr:nvSpPr>
          <xdr:cNvPr id="10" name="Oval 9"/>
          <xdr:cNvSpPr/>
        </xdr:nvSpPr>
        <xdr:spPr>
          <a:xfrm>
            <a:off x="23145750" y="2000250"/>
            <a:ext cx="1200150" cy="1162050"/>
          </a:xfrm>
          <a:prstGeom prst="ellipse">
            <a:avLst/>
          </a:prstGeom>
          <a:solidFill>
            <a:schemeClr val="bg1"/>
          </a:solidFill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900"/>
          </a:p>
        </xdr:txBody>
      </xdr:sp>
      <xdr:sp macro="" textlink="">
        <xdr:nvSpPr>
          <xdr:cNvPr id="11" name="TextBox 10"/>
          <xdr:cNvSpPr txBox="1"/>
        </xdr:nvSpPr>
        <xdr:spPr>
          <a:xfrm>
            <a:off x="23317200" y="2190750"/>
            <a:ext cx="781050" cy="8572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3200">
                <a:solidFill>
                  <a:srgbClr val="FF0000"/>
                </a:solidFill>
              </a:rPr>
              <a:t>3</a:t>
            </a:r>
          </a:p>
        </xdr:txBody>
      </xdr:sp>
    </xdr:grpSp>
    <xdr:clientData/>
  </xdr:twoCellAnchor>
  <xdr:twoCellAnchor>
    <xdr:from>
      <xdr:col>46</xdr:col>
      <xdr:colOff>114300</xdr:colOff>
      <xdr:row>14</xdr:row>
      <xdr:rowOff>247650</xdr:rowOff>
    </xdr:from>
    <xdr:to>
      <xdr:col>47</xdr:col>
      <xdr:colOff>323850</xdr:colOff>
      <xdr:row>15</xdr:row>
      <xdr:rowOff>381000</xdr:rowOff>
    </xdr:to>
    <xdr:grpSp>
      <xdr:nvGrpSpPr>
        <xdr:cNvPr id="12" name="Group 11"/>
        <xdr:cNvGrpSpPr/>
      </xdr:nvGrpSpPr>
      <xdr:grpSpPr>
        <a:xfrm>
          <a:off x="46737814" y="7769679"/>
          <a:ext cx="819150" cy="808264"/>
          <a:chOff x="23145750" y="2000250"/>
          <a:chExt cx="1200150" cy="1162050"/>
        </a:xfrm>
      </xdr:grpSpPr>
      <xdr:sp macro="" textlink="">
        <xdr:nvSpPr>
          <xdr:cNvPr id="13" name="Oval 12"/>
          <xdr:cNvSpPr/>
        </xdr:nvSpPr>
        <xdr:spPr>
          <a:xfrm>
            <a:off x="23145750" y="2000250"/>
            <a:ext cx="1200150" cy="1162050"/>
          </a:xfrm>
          <a:prstGeom prst="ellipse">
            <a:avLst/>
          </a:prstGeom>
          <a:solidFill>
            <a:schemeClr val="bg1"/>
          </a:solidFill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900"/>
          </a:p>
        </xdr:txBody>
      </xdr:sp>
      <xdr:sp macro="" textlink="">
        <xdr:nvSpPr>
          <xdr:cNvPr id="14" name="TextBox 13"/>
          <xdr:cNvSpPr txBox="1"/>
        </xdr:nvSpPr>
        <xdr:spPr>
          <a:xfrm>
            <a:off x="23317200" y="2190750"/>
            <a:ext cx="781050" cy="8572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3200">
                <a:solidFill>
                  <a:srgbClr val="FF0000"/>
                </a:solidFill>
              </a:rPr>
              <a:t>4</a:t>
            </a:r>
          </a:p>
        </xdr:txBody>
      </xdr:sp>
    </xdr:grpSp>
    <xdr:clientData/>
  </xdr:twoCellAnchor>
  <xdr:twoCellAnchor>
    <xdr:from>
      <xdr:col>38</xdr:col>
      <xdr:colOff>190500</xdr:colOff>
      <xdr:row>17</xdr:row>
      <xdr:rowOff>361950</xdr:rowOff>
    </xdr:from>
    <xdr:to>
      <xdr:col>39</xdr:col>
      <xdr:colOff>400050</xdr:colOff>
      <xdr:row>18</xdr:row>
      <xdr:rowOff>495300</xdr:rowOff>
    </xdr:to>
    <xdr:grpSp>
      <xdr:nvGrpSpPr>
        <xdr:cNvPr id="15" name="Group 14"/>
        <xdr:cNvGrpSpPr/>
      </xdr:nvGrpSpPr>
      <xdr:grpSpPr>
        <a:xfrm>
          <a:off x="41937214" y="9908721"/>
          <a:ext cx="819150" cy="808265"/>
          <a:chOff x="23145750" y="2000250"/>
          <a:chExt cx="1200150" cy="1162050"/>
        </a:xfrm>
      </xdr:grpSpPr>
      <xdr:sp macro="" textlink="">
        <xdr:nvSpPr>
          <xdr:cNvPr id="16" name="Oval 15"/>
          <xdr:cNvSpPr/>
        </xdr:nvSpPr>
        <xdr:spPr>
          <a:xfrm>
            <a:off x="23145750" y="2000250"/>
            <a:ext cx="1200150" cy="1162050"/>
          </a:xfrm>
          <a:prstGeom prst="ellipse">
            <a:avLst/>
          </a:prstGeom>
          <a:solidFill>
            <a:schemeClr val="bg1"/>
          </a:solidFill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900"/>
          </a:p>
        </xdr:txBody>
      </xdr:sp>
      <xdr:sp macro="" textlink="">
        <xdr:nvSpPr>
          <xdr:cNvPr id="17" name="TextBox 16"/>
          <xdr:cNvSpPr txBox="1"/>
        </xdr:nvSpPr>
        <xdr:spPr>
          <a:xfrm>
            <a:off x="23317200" y="2190750"/>
            <a:ext cx="781050" cy="8572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3200">
                <a:solidFill>
                  <a:srgbClr val="FF0000"/>
                </a:solidFill>
              </a:rPr>
              <a:t>6</a:t>
            </a:r>
          </a:p>
        </xdr:txBody>
      </xdr:sp>
    </xdr:grpSp>
    <xdr:clientData/>
  </xdr:twoCellAnchor>
  <xdr:twoCellAnchor>
    <xdr:from>
      <xdr:col>34</xdr:col>
      <xdr:colOff>228600</xdr:colOff>
      <xdr:row>16</xdr:row>
      <xdr:rowOff>609600</xdr:rowOff>
    </xdr:from>
    <xdr:to>
      <xdr:col>35</xdr:col>
      <xdr:colOff>438150</xdr:colOff>
      <xdr:row>18</xdr:row>
      <xdr:rowOff>57150</xdr:rowOff>
    </xdr:to>
    <xdr:grpSp>
      <xdr:nvGrpSpPr>
        <xdr:cNvPr id="18" name="Group 17"/>
        <xdr:cNvGrpSpPr/>
      </xdr:nvGrpSpPr>
      <xdr:grpSpPr>
        <a:xfrm>
          <a:off x="39536914" y="9481457"/>
          <a:ext cx="819150" cy="797379"/>
          <a:chOff x="23145750" y="2000250"/>
          <a:chExt cx="1200150" cy="1162050"/>
        </a:xfrm>
      </xdr:grpSpPr>
      <xdr:sp macro="" textlink="">
        <xdr:nvSpPr>
          <xdr:cNvPr id="19" name="Oval 18"/>
          <xdr:cNvSpPr/>
        </xdr:nvSpPr>
        <xdr:spPr>
          <a:xfrm>
            <a:off x="23145750" y="2000250"/>
            <a:ext cx="1200150" cy="1162050"/>
          </a:xfrm>
          <a:prstGeom prst="ellipse">
            <a:avLst/>
          </a:prstGeom>
          <a:solidFill>
            <a:schemeClr val="bg1"/>
          </a:solidFill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900"/>
          </a:p>
        </xdr:txBody>
      </xdr:sp>
      <xdr:sp macro="" textlink="">
        <xdr:nvSpPr>
          <xdr:cNvPr id="20" name="TextBox 19"/>
          <xdr:cNvSpPr txBox="1"/>
        </xdr:nvSpPr>
        <xdr:spPr>
          <a:xfrm>
            <a:off x="23317200" y="2190750"/>
            <a:ext cx="781050" cy="8572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3200">
                <a:solidFill>
                  <a:srgbClr val="FF0000"/>
                </a:solidFill>
              </a:rPr>
              <a:t>5</a:t>
            </a:r>
          </a:p>
        </xdr:txBody>
      </xdr:sp>
    </xdr:grpSp>
    <xdr:clientData/>
  </xdr:twoCellAnchor>
  <xdr:twoCellAnchor>
    <xdr:from>
      <xdr:col>48</xdr:col>
      <xdr:colOff>476250</xdr:colOff>
      <xdr:row>26</xdr:row>
      <xdr:rowOff>190500</xdr:rowOff>
    </xdr:from>
    <xdr:to>
      <xdr:col>50</xdr:col>
      <xdr:colOff>76200</xdr:colOff>
      <xdr:row>28</xdr:row>
      <xdr:rowOff>323850</xdr:rowOff>
    </xdr:to>
    <xdr:grpSp>
      <xdr:nvGrpSpPr>
        <xdr:cNvPr id="21" name="Group 20"/>
        <xdr:cNvGrpSpPr/>
      </xdr:nvGrpSpPr>
      <xdr:grpSpPr>
        <a:xfrm>
          <a:off x="48318964" y="15811500"/>
          <a:ext cx="819150" cy="1483179"/>
          <a:chOff x="23145750" y="2000250"/>
          <a:chExt cx="1200150" cy="1162050"/>
        </a:xfrm>
      </xdr:grpSpPr>
      <xdr:sp macro="" textlink="">
        <xdr:nvSpPr>
          <xdr:cNvPr id="22" name="Oval 21"/>
          <xdr:cNvSpPr/>
        </xdr:nvSpPr>
        <xdr:spPr>
          <a:xfrm>
            <a:off x="23145750" y="2000250"/>
            <a:ext cx="1200150" cy="1162050"/>
          </a:xfrm>
          <a:prstGeom prst="ellipse">
            <a:avLst/>
          </a:prstGeom>
          <a:solidFill>
            <a:schemeClr val="bg1"/>
          </a:solidFill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900"/>
          </a:p>
        </xdr:txBody>
      </xdr:sp>
      <xdr:sp macro="" textlink="">
        <xdr:nvSpPr>
          <xdr:cNvPr id="23" name="TextBox 22"/>
          <xdr:cNvSpPr txBox="1"/>
        </xdr:nvSpPr>
        <xdr:spPr>
          <a:xfrm>
            <a:off x="23317200" y="2190750"/>
            <a:ext cx="781050" cy="8572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3200">
                <a:solidFill>
                  <a:srgbClr val="FF0000"/>
                </a:solidFill>
              </a:rPr>
              <a:t>7</a:t>
            </a:r>
          </a:p>
        </xdr:txBody>
      </xdr:sp>
    </xdr:grpSp>
    <xdr:clientData/>
  </xdr:twoCellAnchor>
  <xdr:twoCellAnchor>
    <xdr:from>
      <xdr:col>49</xdr:col>
      <xdr:colOff>190500</xdr:colOff>
      <xdr:row>22</xdr:row>
      <xdr:rowOff>0</xdr:rowOff>
    </xdr:from>
    <xdr:to>
      <xdr:col>50</xdr:col>
      <xdr:colOff>400050</xdr:colOff>
      <xdr:row>23</xdr:row>
      <xdr:rowOff>133350</xdr:rowOff>
    </xdr:to>
    <xdr:grpSp>
      <xdr:nvGrpSpPr>
        <xdr:cNvPr id="24" name="Group 23"/>
        <xdr:cNvGrpSpPr/>
      </xdr:nvGrpSpPr>
      <xdr:grpSpPr>
        <a:xfrm>
          <a:off x="48642814" y="12921343"/>
          <a:ext cx="819150" cy="808264"/>
          <a:chOff x="23145750" y="2000250"/>
          <a:chExt cx="1200150" cy="1162050"/>
        </a:xfrm>
      </xdr:grpSpPr>
      <xdr:sp macro="" textlink="">
        <xdr:nvSpPr>
          <xdr:cNvPr id="25" name="Oval 24"/>
          <xdr:cNvSpPr/>
        </xdr:nvSpPr>
        <xdr:spPr>
          <a:xfrm>
            <a:off x="23145750" y="2000250"/>
            <a:ext cx="1200150" cy="1162050"/>
          </a:xfrm>
          <a:prstGeom prst="ellipse">
            <a:avLst/>
          </a:prstGeom>
          <a:solidFill>
            <a:schemeClr val="bg1"/>
          </a:solidFill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900"/>
          </a:p>
        </xdr:txBody>
      </xdr:sp>
      <xdr:sp macro="" textlink="">
        <xdr:nvSpPr>
          <xdr:cNvPr id="26" name="TextBox 25"/>
          <xdr:cNvSpPr txBox="1"/>
        </xdr:nvSpPr>
        <xdr:spPr>
          <a:xfrm>
            <a:off x="23317200" y="2190750"/>
            <a:ext cx="781050" cy="8572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3200">
                <a:solidFill>
                  <a:srgbClr val="FF0000"/>
                </a:solidFill>
              </a:rPr>
              <a:t>8</a:t>
            </a:r>
          </a:p>
        </xdr:txBody>
      </xdr:sp>
    </xdr:grpSp>
    <xdr:clientData/>
  </xdr:twoCellAnchor>
  <xdr:twoCellAnchor>
    <xdr:from>
      <xdr:col>46</xdr:col>
      <xdr:colOff>247650</xdr:colOff>
      <xdr:row>22</xdr:row>
      <xdr:rowOff>381000</xdr:rowOff>
    </xdr:from>
    <xdr:to>
      <xdr:col>47</xdr:col>
      <xdr:colOff>457200</xdr:colOff>
      <xdr:row>23</xdr:row>
      <xdr:rowOff>514350</xdr:rowOff>
    </xdr:to>
    <xdr:grpSp>
      <xdr:nvGrpSpPr>
        <xdr:cNvPr id="27" name="Group 26"/>
        <xdr:cNvGrpSpPr/>
      </xdr:nvGrpSpPr>
      <xdr:grpSpPr>
        <a:xfrm>
          <a:off x="46871164" y="13302343"/>
          <a:ext cx="819150" cy="808264"/>
          <a:chOff x="23145750" y="2000250"/>
          <a:chExt cx="1200150" cy="1162050"/>
        </a:xfrm>
      </xdr:grpSpPr>
      <xdr:sp macro="" textlink="">
        <xdr:nvSpPr>
          <xdr:cNvPr id="28" name="Oval 27"/>
          <xdr:cNvSpPr/>
        </xdr:nvSpPr>
        <xdr:spPr>
          <a:xfrm>
            <a:off x="23145750" y="2000250"/>
            <a:ext cx="1200150" cy="1162050"/>
          </a:xfrm>
          <a:prstGeom prst="ellipse">
            <a:avLst/>
          </a:prstGeom>
          <a:solidFill>
            <a:schemeClr val="bg1"/>
          </a:solidFill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900"/>
          </a:p>
        </xdr:txBody>
      </xdr:sp>
      <xdr:sp macro="" textlink="">
        <xdr:nvSpPr>
          <xdr:cNvPr id="29" name="TextBox 28"/>
          <xdr:cNvSpPr txBox="1"/>
        </xdr:nvSpPr>
        <xdr:spPr>
          <a:xfrm>
            <a:off x="23317200" y="2190750"/>
            <a:ext cx="781050" cy="8572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3200">
                <a:solidFill>
                  <a:srgbClr val="FF0000"/>
                </a:solidFill>
              </a:rPr>
              <a:t>9</a:t>
            </a:r>
          </a:p>
        </xdr:txBody>
      </xdr:sp>
    </xdr:grpSp>
    <xdr:clientData/>
  </xdr:twoCellAnchor>
  <xdr:twoCellAnchor>
    <xdr:from>
      <xdr:col>56</xdr:col>
      <xdr:colOff>114300</xdr:colOff>
      <xdr:row>30</xdr:row>
      <xdr:rowOff>400050</xdr:rowOff>
    </xdr:from>
    <xdr:to>
      <xdr:col>58</xdr:col>
      <xdr:colOff>38100</xdr:colOff>
      <xdr:row>33</xdr:row>
      <xdr:rowOff>57150</xdr:rowOff>
    </xdr:to>
    <xdr:grpSp>
      <xdr:nvGrpSpPr>
        <xdr:cNvPr id="30" name="Group 29"/>
        <xdr:cNvGrpSpPr/>
      </xdr:nvGrpSpPr>
      <xdr:grpSpPr>
        <a:xfrm>
          <a:off x="52833814" y="18720707"/>
          <a:ext cx="1143000" cy="1681843"/>
          <a:chOff x="23145750" y="2000250"/>
          <a:chExt cx="1200150" cy="1162050"/>
        </a:xfrm>
      </xdr:grpSpPr>
      <xdr:sp macro="" textlink="">
        <xdr:nvSpPr>
          <xdr:cNvPr id="31" name="Oval 30"/>
          <xdr:cNvSpPr/>
        </xdr:nvSpPr>
        <xdr:spPr>
          <a:xfrm>
            <a:off x="23145750" y="2000250"/>
            <a:ext cx="1200150" cy="1162050"/>
          </a:xfrm>
          <a:prstGeom prst="ellipse">
            <a:avLst/>
          </a:prstGeom>
          <a:solidFill>
            <a:schemeClr val="bg1"/>
          </a:solidFill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900"/>
          </a:p>
        </xdr:txBody>
      </xdr:sp>
      <xdr:sp macro="" textlink="">
        <xdr:nvSpPr>
          <xdr:cNvPr id="32" name="TextBox 31"/>
          <xdr:cNvSpPr txBox="1"/>
        </xdr:nvSpPr>
        <xdr:spPr>
          <a:xfrm>
            <a:off x="23317200" y="2190750"/>
            <a:ext cx="781050" cy="8572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3200">
                <a:solidFill>
                  <a:srgbClr val="FF0000"/>
                </a:solidFill>
              </a:rPr>
              <a:t>10</a:t>
            </a:r>
          </a:p>
        </xdr:txBody>
      </xdr:sp>
    </xdr:grpSp>
    <xdr:clientData/>
  </xdr:twoCellAnchor>
  <xdr:twoCellAnchor>
    <xdr:from>
      <xdr:col>50</xdr:col>
      <xdr:colOff>419100</xdr:colOff>
      <xdr:row>6</xdr:row>
      <xdr:rowOff>609600</xdr:rowOff>
    </xdr:from>
    <xdr:to>
      <xdr:col>52</xdr:col>
      <xdr:colOff>342900</xdr:colOff>
      <xdr:row>8</xdr:row>
      <xdr:rowOff>266700</xdr:rowOff>
    </xdr:to>
    <xdr:grpSp>
      <xdr:nvGrpSpPr>
        <xdr:cNvPr id="33" name="Group 32"/>
        <xdr:cNvGrpSpPr/>
      </xdr:nvGrpSpPr>
      <xdr:grpSpPr>
        <a:xfrm>
          <a:off x="49481014" y="2732314"/>
          <a:ext cx="1143000" cy="1006929"/>
          <a:chOff x="23145750" y="2000250"/>
          <a:chExt cx="1200150" cy="1162050"/>
        </a:xfrm>
      </xdr:grpSpPr>
      <xdr:sp macro="" textlink="">
        <xdr:nvSpPr>
          <xdr:cNvPr id="34" name="Oval 33"/>
          <xdr:cNvSpPr/>
        </xdr:nvSpPr>
        <xdr:spPr>
          <a:xfrm>
            <a:off x="23145750" y="2000250"/>
            <a:ext cx="1200150" cy="1162050"/>
          </a:xfrm>
          <a:prstGeom prst="ellipse">
            <a:avLst/>
          </a:prstGeom>
          <a:solidFill>
            <a:schemeClr val="bg1"/>
          </a:solidFill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900"/>
          </a:p>
        </xdr:txBody>
      </xdr:sp>
      <xdr:sp macro="" textlink="">
        <xdr:nvSpPr>
          <xdr:cNvPr id="35" name="TextBox 34"/>
          <xdr:cNvSpPr txBox="1"/>
        </xdr:nvSpPr>
        <xdr:spPr>
          <a:xfrm>
            <a:off x="23317200" y="2190750"/>
            <a:ext cx="781050" cy="8572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3200">
                <a:solidFill>
                  <a:srgbClr val="FF0000"/>
                </a:solidFill>
              </a:rPr>
              <a:t>11</a:t>
            </a:r>
          </a:p>
        </xdr:txBody>
      </xdr:sp>
    </xdr:grpSp>
    <xdr:clientData/>
  </xdr:twoCellAnchor>
  <xdr:twoCellAnchor>
    <xdr:from>
      <xdr:col>72</xdr:col>
      <xdr:colOff>419100</xdr:colOff>
      <xdr:row>24</xdr:row>
      <xdr:rowOff>152400</xdr:rowOff>
    </xdr:from>
    <xdr:to>
      <xdr:col>74</xdr:col>
      <xdr:colOff>342900</xdr:colOff>
      <xdr:row>25</xdr:row>
      <xdr:rowOff>495300</xdr:rowOff>
    </xdr:to>
    <xdr:grpSp>
      <xdr:nvGrpSpPr>
        <xdr:cNvPr id="36" name="Group 35"/>
        <xdr:cNvGrpSpPr/>
      </xdr:nvGrpSpPr>
      <xdr:grpSpPr>
        <a:xfrm>
          <a:off x="62892214" y="14423571"/>
          <a:ext cx="1143000" cy="1017815"/>
          <a:chOff x="23145750" y="2000250"/>
          <a:chExt cx="1200150" cy="1162050"/>
        </a:xfrm>
      </xdr:grpSpPr>
      <xdr:sp macro="" textlink="">
        <xdr:nvSpPr>
          <xdr:cNvPr id="37" name="Oval 36"/>
          <xdr:cNvSpPr/>
        </xdr:nvSpPr>
        <xdr:spPr>
          <a:xfrm>
            <a:off x="23145750" y="2000250"/>
            <a:ext cx="1200150" cy="1162050"/>
          </a:xfrm>
          <a:prstGeom prst="ellipse">
            <a:avLst/>
          </a:prstGeom>
          <a:solidFill>
            <a:schemeClr val="bg1"/>
          </a:solidFill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900"/>
          </a:p>
        </xdr:txBody>
      </xdr:sp>
      <xdr:sp macro="" textlink="">
        <xdr:nvSpPr>
          <xdr:cNvPr id="38" name="TextBox 37"/>
          <xdr:cNvSpPr txBox="1"/>
        </xdr:nvSpPr>
        <xdr:spPr>
          <a:xfrm>
            <a:off x="23317200" y="2190750"/>
            <a:ext cx="781050" cy="8572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3200">
                <a:solidFill>
                  <a:srgbClr val="FF0000"/>
                </a:solidFill>
              </a:rPr>
              <a:t>12</a:t>
            </a:r>
          </a:p>
        </xdr:txBody>
      </xdr:sp>
    </xdr:grpSp>
    <xdr:clientData/>
  </xdr:twoCellAnchor>
  <xdr:twoCellAnchor>
    <xdr:from>
      <xdr:col>74</xdr:col>
      <xdr:colOff>76200</xdr:colOff>
      <xdr:row>19</xdr:row>
      <xdr:rowOff>476250</xdr:rowOff>
    </xdr:from>
    <xdr:to>
      <xdr:col>76</xdr:col>
      <xdr:colOff>0</xdr:colOff>
      <xdr:row>21</xdr:row>
      <xdr:rowOff>133350</xdr:rowOff>
    </xdr:to>
    <xdr:grpSp>
      <xdr:nvGrpSpPr>
        <xdr:cNvPr id="39" name="Group 38"/>
        <xdr:cNvGrpSpPr/>
      </xdr:nvGrpSpPr>
      <xdr:grpSpPr>
        <a:xfrm>
          <a:off x="63768514" y="11372850"/>
          <a:ext cx="1143000" cy="1006929"/>
          <a:chOff x="23145750" y="2000250"/>
          <a:chExt cx="1200150" cy="1162050"/>
        </a:xfrm>
      </xdr:grpSpPr>
      <xdr:sp macro="" textlink="">
        <xdr:nvSpPr>
          <xdr:cNvPr id="40" name="Oval 39"/>
          <xdr:cNvSpPr/>
        </xdr:nvSpPr>
        <xdr:spPr>
          <a:xfrm>
            <a:off x="23145750" y="2000250"/>
            <a:ext cx="1200150" cy="1162050"/>
          </a:xfrm>
          <a:prstGeom prst="ellipse">
            <a:avLst/>
          </a:prstGeom>
          <a:solidFill>
            <a:schemeClr val="bg1"/>
          </a:solidFill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900"/>
          </a:p>
        </xdr:txBody>
      </xdr:sp>
      <xdr:sp macro="" textlink="">
        <xdr:nvSpPr>
          <xdr:cNvPr id="41" name="TextBox 40"/>
          <xdr:cNvSpPr txBox="1"/>
        </xdr:nvSpPr>
        <xdr:spPr>
          <a:xfrm>
            <a:off x="23317200" y="2190750"/>
            <a:ext cx="781050" cy="8572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3200">
                <a:solidFill>
                  <a:srgbClr val="FF0000"/>
                </a:solidFill>
              </a:rPr>
              <a:t>13</a:t>
            </a:r>
          </a:p>
        </xdr:txBody>
      </xdr:sp>
    </xdr:grpSp>
    <xdr:clientData/>
  </xdr:twoCellAnchor>
  <xdr:twoCellAnchor>
    <xdr:from>
      <xdr:col>72</xdr:col>
      <xdr:colOff>285750</xdr:colOff>
      <xdr:row>16</xdr:row>
      <xdr:rowOff>609600</xdr:rowOff>
    </xdr:from>
    <xdr:to>
      <xdr:col>74</xdr:col>
      <xdr:colOff>209550</xdr:colOff>
      <xdr:row>18</xdr:row>
      <xdr:rowOff>266700</xdr:rowOff>
    </xdr:to>
    <xdr:grpSp>
      <xdr:nvGrpSpPr>
        <xdr:cNvPr id="42" name="Group 41"/>
        <xdr:cNvGrpSpPr/>
      </xdr:nvGrpSpPr>
      <xdr:grpSpPr>
        <a:xfrm>
          <a:off x="62758864" y="9481457"/>
          <a:ext cx="1143000" cy="1006929"/>
          <a:chOff x="23145750" y="2000250"/>
          <a:chExt cx="1200150" cy="1162050"/>
        </a:xfrm>
      </xdr:grpSpPr>
      <xdr:sp macro="" textlink="">
        <xdr:nvSpPr>
          <xdr:cNvPr id="43" name="Oval 42"/>
          <xdr:cNvSpPr/>
        </xdr:nvSpPr>
        <xdr:spPr>
          <a:xfrm>
            <a:off x="23145750" y="2000250"/>
            <a:ext cx="1200150" cy="1162050"/>
          </a:xfrm>
          <a:prstGeom prst="ellipse">
            <a:avLst/>
          </a:prstGeom>
          <a:solidFill>
            <a:schemeClr val="bg1"/>
          </a:solidFill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900"/>
          </a:p>
        </xdr:txBody>
      </xdr:sp>
      <xdr:sp macro="" textlink="">
        <xdr:nvSpPr>
          <xdr:cNvPr id="44" name="TextBox 43"/>
          <xdr:cNvSpPr txBox="1"/>
        </xdr:nvSpPr>
        <xdr:spPr>
          <a:xfrm>
            <a:off x="23317200" y="2190750"/>
            <a:ext cx="781050" cy="8572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3200">
                <a:solidFill>
                  <a:srgbClr val="FF0000"/>
                </a:solidFill>
              </a:rPr>
              <a:t>14</a:t>
            </a:r>
          </a:p>
        </xdr:txBody>
      </xdr:sp>
    </xdr:grpSp>
    <xdr:clientData/>
  </xdr:twoCellAnchor>
  <xdr:twoCellAnchor>
    <xdr:from>
      <xdr:col>77</xdr:col>
      <xdr:colOff>190500</xdr:colOff>
      <xdr:row>16</xdr:row>
      <xdr:rowOff>171450</xdr:rowOff>
    </xdr:from>
    <xdr:to>
      <xdr:col>79</xdr:col>
      <xdr:colOff>114300</xdr:colOff>
      <xdr:row>17</xdr:row>
      <xdr:rowOff>514350</xdr:rowOff>
    </xdr:to>
    <xdr:grpSp>
      <xdr:nvGrpSpPr>
        <xdr:cNvPr id="45" name="Group 44"/>
        <xdr:cNvGrpSpPr/>
      </xdr:nvGrpSpPr>
      <xdr:grpSpPr>
        <a:xfrm>
          <a:off x="65711614" y="9043307"/>
          <a:ext cx="1143000" cy="1017814"/>
          <a:chOff x="23145750" y="2000250"/>
          <a:chExt cx="1200150" cy="1162050"/>
        </a:xfrm>
      </xdr:grpSpPr>
      <xdr:sp macro="" textlink="">
        <xdr:nvSpPr>
          <xdr:cNvPr id="46" name="Oval 45"/>
          <xdr:cNvSpPr/>
        </xdr:nvSpPr>
        <xdr:spPr>
          <a:xfrm>
            <a:off x="23145750" y="2000250"/>
            <a:ext cx="1200150" cy="1162050"/>
          </a:xfrm>
          <a:prstGeom prst="ellipse">
            <a:avLst/>
          </a:prstGeom>
          <a:solidFill>
            <a:schemeClr val="bg1"/>
          </a:solidFill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900"/>
          </a:p>
        </xdr:txBody>
      </xdr:sp>
      <xdr:sp macro="" textlink="">
        <xdr:nvSpPr>
          <xdr:cNvPr id="47" name="TextBox 46"/>
          <xdr:cNvSpPr txBox="1"/>
        </xdr:nvSpPr>
        <xdr:spPr>
          <a:xfrm>
            <a:off x="23317200" y="2190750"/>
            <a:ext cx="781050" cy="8572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3200">
                <a:solidFill>
                  <a:srgbClr val="FF0000"/>
                </a:solidFill>
              </a:rPr>
              <a:t>15</a:t>
            </a:r>
          </a:p>
        </xdr:txBody>
      </xdr:sp>
    </xdr:grpSp>
    <xdr:clientData/>
  </xdr:twoCellAnchor>
  <xdr:twoCellAnchor>
    <xdr:from>
      <xdr:col>74</xdr:col>
      <xdr:colOff>533400</xdr:colOff>
      <xdr:row>8</xdr:row>
      <xdr:rowOff>133350</xdr:rowOff>
    </xdr:from>
    <xdr:to>
      <xdr:col>76</xdr:col>
      <xdr:colOff>457200</xdr:colOff>
      <xdr:row>9</xdr:row>
      <xdr:rowOff>476250</xdr:rowOff>
    </xdr:to>
    <xdr:grpSp>
      <xdr:nvGrpSpPr>
        <xdr:cNvPr id="48" name="Group 47"/>
        <xdr:cNvGrpSpPr/>
      </xdr:nvGrpSpPr>
      <xdr:grpSpPr>
        <a:xfrm>
          <a:off x="64225714" y="3605893"/>
          <a:ext cx="1143000" cy="1017814"/>
          <a:chOff x="23145750" y="2000250"/>
          <a:chExt cx="1200150" cy="1162050"/>
        </a:xfrm>
      </xdr:grpSpPr>
      <xdr:sp macro="" textlink="">
        <xdr:nvSpPr>
          <xdr:cNvPr id="49" name="Oval 48"/>
          <xdr:cNvSpPr/>
        </xdr:nvSpPr>
        <xdr:spPr>
          <a:xfrm>
            <a:off x="23145750" y="2000250"/>
            <a:ext cx="1200150" cy="1162050"/>
          </a:xfrm>
          <a:prstGeom prst="ellipse">
            <a:avLst/>
          </a:prstGeom>
          <a:solidFill>
            <a:schemeClr val="bg1"/>
          </a:solidFill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900"/>
          </a:p>
        </xdr:txBody>
      </xdr:sp>
      <xdr:sp macro="" textlink="">
        <xdr:nvSpPr>
          <xdr:cNvPr id="50" name="TextBox 49"/>
          <xdr:cNvSpPr txBox="1"/>
        </xdr:nvSpPr>
        <xdr:spPr>
          <a:xfrm>
            <a:off x="23317200" y="2190750"/>
            <a:ext cx="781050" cy="8572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3200">
                <a:solidFill>
                  <a:srgbClr val="FF0000"/>
                </a:solidFill>
              </a:rPr>
              <a:t>16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klinger-z\Local%20Settings\Temporary%20Internet%20Files\OLKF\IRMER\Plan2001\Personal\PNK2001A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PQP\4.Eng.%20de%20Processos\APQP%20282%20-%20Livery%20CNH\17_Manufacturing%20Process\CNH%20Livery%20-%20Manufacturing_Process_Developmen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pantazidis-e\AppData\Local\Microsoft\Windows\Temporary%20Internet%20Files\Content.Outlook\7U7VS2NR\(S)WCT%20%20OIS%20SE250%20PO%20LA_V2_von%20Jose%20Luis_hat%20Fehle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lliams-je/Desktop/IE%20Folder/Time%20Studies/Time%20Study%20Documents/MSG%209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Plan2001"/>
      <sheetName val="Zusammenfassung"/>
      <sheetName val="Abgleich Töchter"/>
      <sheetName val="PSIpc1000"/>
    </sheetNames>
    <sheetDataSet>
      <sheetData sheetId="0">
        <row r="1">
          <cell r="A1">
            <v>613200</v>
          </cell>
          <cell r="B1" t="str">
            <v>Leiharbeitskräfte</v>
          </cell>
          <cell r="C1">
            <v>580000</v>
          </cell>
        </row>
        <row r="2">
          <cell r="A2">
            <v>620000</v>
          </cell>
          <cell r="B2" t="str">
            <v>Fertigungslohn</v>
          </cell>
          <cell r="C2">
            <v>0</v>
          </cell>
        </row>
        <row r="3">
          <cell r="A3">
            <v>620100</v>
          </cell>
          <cell r="B3" t="str">
            <v>Gemeinkostenlohn</v>
          </cell>
          <cell r="C3">
            <v>1102172</v>
          </cell>
        </row>
        <row r="4">
          <cell r="A4">
            <v>620101</v>
          </cell>
          <cell r="B4" t="str">
            <v>Akkordfertigungslohn</v>
          </cell>
          <cell r="C4">
            <v>17994922</v>
          </cell>
        </row>
        <row r="5">
          <cell r="A5">
            <v>620201</v>
          </cell>
          <cell r="B5" t="str">
            <v>Fertigungslohn Zeitl</v>
          </cell>
          <cell r="C5">
            <v>4848480</v>
          </cell>
        </row>
        <row r="6">
          <cell r="A6">
            <v>620205</v>
          </cell>
          <cell r="B6" t="str">
            <v>Fertigungsl.Zeitl.LA</v>
          </cell>
          <cell r="C6">
            <v>415326</v>
          </cell>
        </row>
        <row r="7">
          <cell r="A7">
            <v>620210</v>
          </cell>
          <cell r="B7" t="str">
            <v>Fertigungslohn Rüsten</v>
          </cell>
          <cell r="C7">
            <v>323322</v>
          </cell>
        </row>
        <row r="8">
          <cell r="A8">
            <v>620211</v>
          </cell>
          <cell r="B8" t="str">
            <v>Fertigungsl.Leistmin</v>
          </cell>
          <cell r="C8">
            <v>389025</v>
          </cell>
        </row>
        <row r="9">
          <cell r="A9">
            <v>620215</v>
          </cell>
          <cell r="B9" t="str">
            <v>Fertigungsl.Ferienar</v>
          </cell>
          <cell r="C9">
            <v>217095</v>
          </cell>
        </row>
        <row r="10">
          <cell r="A10">
            <v>620220</v>
          </cell>
          <cell r="B10" t="str">
            <v>Mehrarbeit Akkordabw</v>
          </cell>
          <cell r="C10">
            <v>1065511</v>
          </cell>
        </row>
        <row r="11">
          <cell r="A11">
            <v>620221</v>
          </cell>
          <cell r="B11" t="str">
            <v>Mehrarbeit Neuanläufe</v>
          </cell>
          <cell r="C11">
            <v>224098</v>
          </cell>
        </row>
        <row r="12">
          <cell r="A12">
            <v>620501</v>
          </cell>
          <cell r="B12" t="str">
            <v>Nacharbeit intr. Q-M</v>
          </cell>
          <cell r="C12">
            <v>416834</v>
          </cell>
        </row>
        <row r="13">
          <cell r="A13">
            <v>620502</v>
          </cell>
          <cell r="B13" t="str">
            <v>Nacharbeit ext.Q-Män</v>
          </cell>
          <cell r="C13">
            <v>123964</v>
          </cell>
        </row>
        <row r="14">
          <cell r="A14">
            <v>621001</v>
          </cell>
          <cell r="B14" t="str">
            <v>Fertigungslohn Zulagen</v>
          </cell>
          <cell r="C14">
            <v>241132</v>
          </cell>
        </row>
        <row r="15">
          <cell r="A15">
            <v>621002</v>
          </cell>
          <cell r="B15" t="str">
            <v>Überst.Zulagen gew.</v>
          </cell>
          <cell r="C15">
            <v>1343016</v>
          </cell>
        </row>
        <row r="16">
          <cell r="A16">
            <v>622001</v>
          </cell>
          <cell r="B16" t="str">
            <v>Feinsteuerer-Lohn</v>
          </cell>
          <cell r="C16">
            <v>101400</v>
          </cell>
        </row>
        <row r="17">
          <cell r="A17">
            <v>622002</v>
          </cell>
          <cell r="B17" t="str">
            <v>Einrichter-Lohn</v>
          </cell>
          <cell r="C17">
            <v>2390802</v>
          </cell>
        </row>
        <row r="18">
          <cell r="A18">
            <v>622003</v>
          </cell>
          <cell r="B18" t="str">
            <v>Bestücker-Lohn</v>
          </cell>
          <cell r="C18">
            <v>2087328</v>
          </cell>
        </row>
        <row r="19">
          <cell r="A19">
            <v>622004</v>
          </cell>
          <cell r="B19" t="str">
            <v>Warte-Lohn</v>
          </cell>
          <cell r="C19">
            <v>294922</v>
          </cell>
        </row>
        <row r="20">
          <cell r="A20">
            <v>622005</v>
          </cell>
          <cell r="B20" t="str">
            <v>Pausen bezahlt</v>
          </cell>
          <cell r="C20">
            <v>168530</v>
          </cell>
        </row>
        <row r="21">
          <cell r="A21">
            <v>622006</v>
          </cell>
          <cell r="B21" t="str">
            <v>Hilfslohn</v>
          </cell>
          <cell r="C21">
            <v>11758637</v>
          </cell>
        </row>
        <row r="22">
          <cell r="A22">
            <v>622007</v>
          </cell>
          <cell r="B22" t="str">
            <v>Qualitätssich. Lohn</v>
          </cell>
          <cell r="C22">
            <v>550430</v>
          </cell>
        </row>
        <row r="23">
          <cell r="A23">
            <v>622008</v>
          </cell>
          <cell r="B23" t="str">
            <v>Entwicklung-Vers.Loh</v>
          </cell>
          <cell r="C23">
            <v>9200</v>
          </cell>
        </row>
        <row r="24">
          <cell r="A24">
            <v>622009</v>
          </cell>
          <cell r="B24" t="str">
            <v>Info Gespräche Lohn</v>
          </cell>
          <cell r="C24">
            <v>111279</v>
          </cell>
        </row>
        <row r="25">
          <cell r="A25">
            <v>622010</v>
          </cell>
          <cell r="B25" t="str">
            <v>Maschinenreinigungsl</v>
          </cell>
          <cell r="C25">
            <v>205150</v>
          </cell>
        </row>
        <row r="26">
          <cell r="A26">
            <v>622011</v>
          </cell>
          <cell r="B26" t="str">
            <v>Gebäudereinigungslohn</v>
          </cell>
          <cell r="C26">
            <v>194988</v>
          </cell>
        </row>
        <row r="27">
          <cell r="A27">
            <v>622012</v>
          </cell>
          <cell r="B27" t="str">
            <v>Transportlohn</v>
          </cell>
          <cell r="C27">
            <v>719746</v>
          </cell>
        </row>
        <row r="28">
          <cell r="A28">
            <v>622013</v>
          </cell>
          <cell r="B28" t="str">
            <v>Betriebsversamml.loh</v>
          </cell>
          <cell r="C28">
            <v>178958</v>
          </cell>
        </row>
        <row r="29">
          <cell r="A29">
            <v>622014</v>
          </cell>
          <cell r="B29" t="str">
            <v>Betriebsratstaet.loh</v>
          </cell>
          <cell r="C29">
            <v>204591</v>
          </cell>
        </row>
        <row r="30">
          <cell r="A30">
            <v>622015</v>
          </cell>
          <cell r="B30" t="str">
            <v>GKL Ferienarbeiter</v>
          </cell>
          <cell r="C30">
            <v>95500</v>
          </cell>
        </row>
        <row r="31">
          <cell r="A31">
            <v>622016</v>
          </cell>
          <cell r="B31" t="str">
            <v>Inventurarbeiten Lohn</v>
          </cell>
          <cell r="C31">
            <v>32578</v>
          </cell>
        </row>
        <row r="32">
          <cell r="A32">
            <v>622018</v>
          </cell>
          <cell r="B32" t="str">
            <v>GKL Zulage</v>
          </cell>
          <cell r="C32">
            <v>117421</v>
          </cell>
        </row>
        <row r="33">
          <cell r="A33">
            <v>622019</v>
          </cell>
          <cell r="B33" t="str">
            <v>Bereitschaft Lohnemp</v>
          </cell>
          <cell r="C33">
            <v>58702</v>
          </cell>
        </row>
        <row r="34">
          <cell r="A34">
            <v>622020</v>
          </cell>
          <cell r="B34" t="str">
            <v>Leistungsminderung</v>
          </cell>
          <cell r="C34">
            <v>85414</v>
          </cell>
        </row>
        <row r="35">
          <cell r="A35">
            <v>622021</v>
          </cell>
          <cell r="B35" t="str">
            <v>Qualitätsprämie / Lohn</v>
          </cell>
          <cell r="C35">
            <v>20000</v>
          </cell>
        </row>
        <row r="36">
          <cell r="A36">
            <v>622022</v>
          </cell>
          <cell r="B36" t="str">
            <v>Gleitzeitbezahl.Lohn</v>
          </cell>
          <cell r="C36">
            <v>124400</v>
          </cell>
        </row>
        <row r="37">
          <cell r="A37">
            <v>625020</v>
          </cell>
          <cell r="B37" t="str">
            <v>Verbesserungsvorschl</v>
          </cell>
          <cell r="C37">
            <v>121400</v>
          </cell>
        </row>
        <row r="38">
          <cell r="A38">
            <v>625025</v>
          </cell>
          <cell r="B38" t="str">
            <v>Prämien gewerblich</v>
          </cell>
          <cell r="C38">
            <v>48031</v>
          </cell>
        </row>
        <row r="39">
          <cell r="A39">
            <v>630101</v>
          </cell>
          <cell r="B39" t="str">
            <v>Gehalt</v>
          </cell>
          <cell r="C39">
            <v>63722495</v>
          </cell>
        </row>
        <row r="40">
          <cell r="A40">
            <v>630102</v>
          </cell>
          <cell r="B40" t="str">
            <v>Gehalt Vorstand</v>
          </cell>
          <cell r="C40">
            <v>2042000</v>
          </cell>
        </row>
        <row r="41">
          <cell r="A41">
            <v>630110</v>
          </cell>
          <cell r="B41" t="str">
            <v>Gehalt Prämien</v>
          </cell>
          <cell r="C41">
            <v>2092000</v>
          </cell>
        </row>
        <row r="42">
          <cell r="A42">
            <v>630111</v>
          </cell>
          <cell r="B42" t="str">
            <v>Prämien Vorstand</v>
          </cell>
          <cell r="C42">
            <v>0</v>
          </cell>
        </row>
        <row r="43">
          <cell r="A43">
            <v>630112</v>
          </cell>
          <cell r="B43" t="str">
            <v>Tantieme Vorstand</v>
          </cell>
          <cell r="C43">
            <v>1000000</v>
          </cell>
        </row>
        <row r="44">
          <cell r="A44">
            <v>630130</v>
          </cell>
          <cell r="B44" t="str">
            <v>Überstd.Gehaltsempf.</v>
          </cell>
          <cell r="C44">
            <v>1180500</v>
          </cell>
        </row>
        <row r="45">
          <cell r="A45">
            <v>630140</v>
          </cell>
          <cell r="B45" t="str">
            <v>Ferienarb/Gehaltsemp</v>
          </cell>
          <cell r="C45">
            <v>91000</v>
          </cell>
        </row>
        <row r="46">
          <cell r="A46">
            <v>630500</v>
          </cell>
          <cell r="B46" t="str">
            <v>AN Erfindervergütung</v>
          </cell>
          <cell r="C46">
            <v>1500</v>
          </cell>
        </row>
        <row r="47">
          <cell r="A47">
            <v>631002</v>
          </cell>
          <cell r="B47" t="str">
            <v>Beihilf. Gehaltsempf</v>
          </cell>
          <cell r="C47">
            <v>0</v>
          </cell>
        </row>
        <row r="48">
          <cell r="A48">
            <v>631015</v>
          </cell>
          <cell r="B48" t="str">
            <v>Erfinderverg.Gehalt</v>
          </cell>
          <cell r="C48">
            <v>33800</v>
          </cell>
        </row>
        <row r="49">
          <cell r="A49">
            <v>631020</v>
          </cell>
          <cell r="B49" t="str">
            <v>Verbesserungsvorschl</v>
          </cell>
          <cell r="C49">
            <v>51400</v>
          </cell>
        </row>
        <row r="50">
          <cell r="A50">
            <v>632001</v>
          </cell>
          <cell r="B50" t="str">
            <v>Ausbildungsverg.gew.</v>
          </cell>
          <cell r="C50">
            <v>757314</v>
          </cell>
        </row>
        <row r="51">
          <cell r="A51">
            <v>632005</v>
          </cell>
          <cell r="B51" t="str">
            <v>Ausbildungsverg.kauf</v>
          </cell>
          <cell r="C51">
            <v>374396</v>
          </cell>
        </row>
        <row r="52">
          <cell r="A52">
            <v>649000</v>
          </cell>
          <cell r="B52" t="str">
            <v>Zusätzl.Unfallvers.</v>
          </cell>
          <cell r="C52">
            <v>11979</v>
          </cell>
        </row>
        <row r="53">
          <cell r="A53">
            <v>660100</v>
          </cell>
          <cell r="B53" t="str">
            <v>Kost.Pers.werb.gewer</v>
          </cell>
          <cell r="C53">
            <v>69300</v>
          </cell>
        </row>
        <row r="54">
          <cell r="A54">
            <v>660200</v>
          </cell>
          <cell r="B54" t="str">
            <v>Kost.Pers.wechs.Ange</v>
          </cell>
          <cell r="C54">
            <v>420660</v>
          </cell>
        </row>
        <row r="55">
          <cell r="A55">
            <v>662000</v>
          </cell>
          <cell r="B55" t="str">
            <v>Werksarzt</v>
          </cell>
          <cell r="C55">
            <v>65000</v>
          </cell>
        </row>
        <row r="56">
          <cell r="A56">
            <v>664000</v>
          </cell>
          <cell r="B56" t="str">
            <v>Kost.Weiterbild.Gewe</v>
          </cell>
          <cell r="C56">
            <v>314700</v>
          </cell>
        </row>
        <row r="57">
          <cell r="A57">
            <v>664100</v>
          </cell>
          <cell r="B57" t="str">
            <v>Kost.Weiterbild.Ange</v>
          </cell>
          <cell r="C57">
            <v>2164150</v>
          </cell>
        </row>
        <row r="58">
          <cell r="A58">
            <v>665100</v>
          </cell>
          <cell r="B58" t="str">
            <v>Jubil.präm.Angestell</v>
          </cell>
          <cell r="C58">
            <v>28100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 Change docu"/>
      <sheetName val="02 Basic data"/>
      <sheetName val="03 Production process"/>
      <sheetName val="04_PCS_OBC_Final"/>
      <sheetName val="04_PCS_OBC_pre_1"/>
      <sheetName val="04_PCS_OBC_pre_2"/>
      <sheetName val="04_PCS_OBC_pre_3"/>
      <sheetName val="05_invest"/>
      <sheetName val="WSC"/>
      <sheetName val="History"/>
      <sheetName val="Welding"/>
    </sheetNames>
    <sheetDataSet>
      <sheetData sheetId="0"/>
      <sheetData sheetId="1">
        <row r="1">
          <cell r="C1" t="str">
            <v>English</v>
          </cell>
        </row>
        <row r="21">
          <cell r="J21">
            <v>0.1</v>
          </cell>
        </row>
        <row r="26">
          <cell r="D26">
            <v>475.24752475247527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MPLO"/>
      <sheetName val="TIME CAPTURE"/>
      <sheetName val="WORK COMBINATION TABLE"/>
      <sheetName val="STANDARDIZED WORK CHART"/>
      <sheetName val="OPERATION INSTRUCCION SHEET"/>
      <sheetName val="HOJA MODIFIC ACIONES"/>
      <sheetName val="FIGURAS Y SIMBOLOS"/>
    </sheetNames>
    <sheetDataSet>
      <sheetData sheetId="0"/>
      <sheetData sheetId="1"/>
      <sheetData sheetId="2"/>
      <sheetData sheetId="3"/>
      <sheetData sheetId="4"/>
      <sheetData sheetId="5">
        <row r="6">
          <cell r="A6">
            <v>1</v>
          </cell>
        </row>
        <row r="7">
          <cell r="A7">
            <v>2</v>
          </cell>
        </row>
        <row r="8">
          <cell r="A8">
            <v>3</v>
          </cell>
        </row>
        <row r="9">
          <cell r="A9">
            <v>4</v>
          </cell>
        </row>
        <row r="10">
          <cell r="A10">
            <v>5</v>
          </cell>
        </row>
        <row r="11">
          <cell r="A11">
            <v>6</v>
          </cell>
        </row>
      </sheetData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G 95 (1316816)"/>
      <sheetName val="BLANK"/>
    </sheetNames>
    <sheetDataSet>
      <sheetData sheetId="0">
        <row r="2">
          <cell r="O2" t="str">
            <v>hm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4:CH40"/>
  <sheetViews>
    <sheetView tabSelected="1" topLeftCell="A10" zoomScale="70" zoomScaleNormal="70" workbookViewId="0">
      <selection activeCell="C11" sqref="C11:C14"/>
    </sheetView>
  </sheetViews>
  <sheetFormatPr defaultColWidth="8.88671875" defaultRowHeight="18"/>
  <cols>
    <col min="1" max="1" width="12.6640625" style="1" customWidth="1"/>
    <col min="2" max="2" width="17.6640625" style="1" customWidth="1"/>
    <col min="3" max="3" width="22.6640625" style="2" customWidth="1"/>
    <col min="4" max="4" width="44" style="1" bestFit="1" customWidth="1"/>
    <col min="5" max="10" width="14" style="2" customWidth="1"/>
    <col min="11" max="13" width="28.5546875" style="1" customWidth="1"/>
    <col min="14" max="15" width="14.5546875" style="1" customWidth="1"/>
    <col min="16" max="16" width="20" style="1" customWidth="1"/>
    <col min="17" max="17" width="26.6640625" style="2" bestFit="1" customWidth="1"/>
    <col min="18" max="18" width="26.6640625" style="3" customWidth="1"/>
    <col min="19" max="20" width="26.6640625" style="48" customWidth="1"/>
    <col min="21" max="22" width="22.109375" style="3" customWidth="1"/>
    <col min="23" max="16384" width="8.88671875" style="4"/>
  </cols>
  <sheetData>
    <row r="4" spans="1:86" ht="18.600000000000001" thickBot="1"/>
    <row r="5" spans="1:86" ht="57" customHeight="1" thickTop="1" thickBot="1">
      <c r="B5" s="170" t="s">
        <v>0</v>
      </c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2"/>
      <c r="U5" s="5"/>
      <c r="V5" s="5"/>
      <c r="W5" s="148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  <c r="AJ5" s="149"/>
      <c r="AK5" s="149"/>
      <c r="AL5" s="149"/>
      <c r="AM5" s="149"/>
      <c r="AN5" s="149"/>
      <c r="AO5" s="149"/>
      <c r="AP5" s="149"/>
      <c r="AQ5" s="149"/>
      <c r="AR5" s="149"/>
      <c r="AS5" s="149"/>
      <c r="AT5" s="149"/>
      <c r="AU5" s="149"/>
      <c r="AV5" s="149"/>
      <c r="AW5" s="149"/>
      <c r="AX5" s="149"/>
      <c r="AY5" s="149"/>
      <c r="AZ5" s="149"/>
      <c r="BA5" s="149"/>
      <c r="BB5" s="149"/>
      <c r="BC5" s="149"/>
      <c r="BD5" s="149"/>
      <c r="BE5" s="149"/>
      <c r="BF5" s="149"/>
      <c r="BG5" s="149"/>
      <c r="BH5" s="149"/>
      <c r="BI5" s="149"/>
      <c r="BJ5" s="149"/>
      <c r="BK5" s="149"/>
      <c r="BL5" s="149"/>
      <c r="BM5" s="149"/>
      <c r="BN5" s="149"/>
      <c r="BO5" s="149"/>
      <c r="BP5" s="149"/>
      <c r="BQ5" s="149"/>
      <c r="BR5" s="149"/>
      <c r="BS5" s="149"/>
      <c r="BT5" s="149"/>
      <c r="BU5" s="149"/>
      <c r="BV5" s="149"/>
      <c r="BW5" s="149"/>
      <c r="BX5" s="149"/>
      <c r="BY5" s="149"/>
      <c r="BZ5" s="149"/>
      <c r="CA5" s="149"/>
      <c r="CB5" s="149"/>
      <c r="CC5" s="149"/>
      <c r="CD5" s="149"/>
      <c r="CE5" s="149"/>
      <c r="CF5" s="149"/>
      <c r="CG5" s="149"/>
      <c r="CH5" s="150"/>
    </row>
    <row r="6" spans="1:86" ht="37.200000000000003" customHeight="1" thickTop="1">
      <c r="B6" s="157"/>
      <c r="C6" s="158"/>
      <c r="D6" s="55" t="s">
        <v>1</v>
      </c>
      <c r="E6" s="56" t="s">
        <v>2</v>
      </c>
      <c r="F6" s="56" t="s">
        <v>3</v>
      </c>
      <c r="G6" s="56" t="s">
        <v>4</v>
      </c>
      <c r="H6" s="56" t="s">
        <v>5</v>
      </c>
      <c r="I6" s="56" t="s">
        <v>6</v>
      </c>
      <c r="J6" s="56" t="s">
        <v>7</v>
      </c>
      <c r="K6" s="57" t="s">
        <v>8</v>
      </c>
      <c r="L6" s="57" t="s">
        <v>9</v>
      </c>
      <c r="M6" s="57" t="s">
        <v>10</v>
      </c>
      <c r="N6" s="57" t="s">
        <v>11</v>
      </c>
      <c r="O6" s="57" t="s">
        <v>12</v>
      </c>
      <c r="P6" s="57" t="s">
        <v>13</v>
      </c>
      <c r="Q6" s="58" t="s">
        <v>14</v>
      </c>
      <c r="R6" s="57" t="s">
        <v>91</v>
      </c>
      <c r="S6" s="57" t="s">
        <v>88</v>
      </c>
      <c r="T6" s="62" t="s">
        <v>89</v>
      </c>
      <c r="U6" s="6"/>
      <c r="V6" s="6"/>
      <c r="W6" s="151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52"/>
      <c r="BN6" s="152"/>
      <c r="BO6" s="152"/>
      <c r="BP6" s="152"/>
      <c r="BQ6" s="152"/>
      <c r="BR6" s="152"/>
      <c r="BS6" s="152"/>
      <c r="BT6" s="152"/>
      <c r="BU6" s="152"/>
      <c r="BV6" s="152"/>
      <c r="BW6" s="152"/>
      <c r="BX6" s="152"/>
      <c r="BY6" s="152"/>
      <c r="BZ6" s="152"/>
      <c r="CA6" s="152"/>
      <c r="CB6" s="152"/>
      <c r="CC6" s="152"/>
      <c r="CD6" s="152"/>
      <c r="CE6" s="152"/>
      <c r="CF6" s="152"/>
      <c r="CG6" s="152"/>
      <c r="CH6" s="153"/>
    </row>
    <row r="7" spans="1:86" s="13" customFormat="1" ht="53.4" customHeight="1">
      <c r="A7" s="2"/>
      <c r="B7" s="197" t="s">
        <v>15</v>
      </c>
      <c r="C7" s="159" t="s">
        <v>16</v>
      </c>
      <c r="D7" s="7" t="s">
        <v>17</v>
      </c>
      <c r="E7" s="8">
        <v>1030</v>
      </c>
      <c r="F7" s="8">
        <v>1030</v>
      </c>
      <c r="G7" s="8">
        <v>1030</v>
      </c>
      <c r="H7" s="8">
        <v>1030</v>
      </c>
      <c r="I7" s="8">
        <v>1030</v>
      </c>
      <c r="J7" s="8">
        <f>SUM(E7:I7)</f>
        <v>5150</v>
      </c>
      <c r="K7" s="9">
        <f>J7/5</f>
        <v>1030</v>
      </c>
      <c r="L7" s="10">
        <f>K7/60</f>
        <v>17.166666666666668</v>
      </c>
      <c r="M7" s="10" t="s">
        <v>18</v>
      </c>
      <c r="N7" s="11">
        <f>MIN(E7:I7)</f>
        <v>1030</v>
      </c>
      <c r="O7" s="11">
        <f>MAX(E7:I7)</f>
        <v>1030</v>
      </c>
      <c r="P7" s="12">
        <v>0</v>
      </c>
      <c r="Q7" s="161" t="s">
        <v>19</v>
      </c>
      <c r="R7" s="52">
        <v>120</v>
      </c>
      <c r="S7" s="53">
        <f>L7/R7</f>
        <v>0.14305555555555557</v>
      </c>
      <c r="T7" s="54">
        <f t="shared" ref="T7:T38" si="0">S7*100</f>
        <v>14.305555555555557</v>
      </c>
      <c r="U7" s="6"/>
      <c r="V7" s="6"/>
      <c r="W7" s="151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2"/>
      <c r="BB7" s="152"/>
      <c r="BC7" s="152"/>
      <c r="BD7" s="152"/>
      <c r="BE7" s="152"/>
      <c r="BF7" s="152"/>
      <c r="BG7" s="152"/>
      <c r="BH7" s="152"/>
      <c r="BI7" s="152"/>
      <c r="BJ7" s="152"/>
      <c r="BK7" s="152"/>
      <c r="BL7" s="152"/>
      <c r="BM7" s="152"/>
      <c r="BN7" s="152"/>
      <c r="BO7" s="152"/>
      <c r="BP7" s="152"/>
      <c r="BQ7" s="152"/>
      <c r="BR7" s="152"/>
      <c r="BS7" s="152"/>
      <c r="BT7" s="152"/>
      <c r="BU7" s="152"/>
      <c r="BV7" s="152"/>
      <c r="BW7" s="152"/>
      <c r="BX7" s="152"/>
      <c r="BY7" s="152"/>
      <c r="BZ7" s="152"/>
      <c r="CA7" s="152"/>
      <c r="CB7" s="152"/>
      <c r="CC7" s="152"/>
      <c r="CD7" s="152"/>
      <c r="CE7" s="152"/>
      <c r="CF7" s="152"/>
      <c r="CG7" s="152"/>
      <c r="CH7" s="153"/>
    </row>
    <row r="8" spans="1:86" s="13" customFormat="1" ht="53.4" customHeight="1">
      <c r="A8" s="2"/>
      <c r="B8" s="198"/>
      <c r="C8" s="160"/>
      <c r="D8" s="7" t="s">
        <v>20</v>
      </c>
      <c r="E8" s="8">
        <v>253</v>
      </c>
      <c r="F8" s="8">
        <v>400</v>
      </c>
      <c r="G8" s="8">
        <v>300</v>
      </c>
      <c r="H8" s="14" t="s">
        <v>21</v>
      </c>
      <c r="I8" s="14" t="s">
        <v>21</v>
      </c>
      <c r="J8" s="8">
        <f t="shared" ref="J8:J10" si="1">SUM(E8:I8)</f>
        <v>953</v>
      </c>
      <c r="K8" s="9">
        <f>J8/3</f>
        <v>317.66666666666669</v>
      </c>
      <c r="L8" s="10">
        <f t="shared" ref="L8:L10" si="2">K8/60</f>
        <v>5.2944444444444452</v>
      </c>
      <c r="M8" s="10" t="s">
        <v>22</v>
      </c>
      <c r="N8" s="11">
        <f t="shared" ref="N8:N38" si="3">MIN(E8:I8)</f>
        <v>253</v>
      </c>
      <c r="O8" s="11">
        <f t="shared" ref="O8:O38" si="4">MAX(E8:I8)</f>
        <v>400</v>
      </c>
      <c r="P8" s="15">
        <v>0.57999999999999996</v>
      </c>
      <c r="Q8" s="161"/>
      <c r="R8" s="52">
        <v>120</v>
      </c>
      <c r="S8" s="53">
        <f t="shared" ref="S8:S38" si="5">L8/R8</f>
        <v>4.4120370370370379E-2</v>
      </c>
      <c r="T8" s="54">
        <f t="shared" si="0"/>
        <v>4.4120370370370381</v>
      </c>
      <c r="U8" s="6"/>
      <c r="V8" s="6"/>
      <c r="W8" s="151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2"/>
      <c r="BF8" s="152"/>
      <c r="BG8" s="152"/>
      <c r="BH8" s="152"/>
      <c r="BI8" s="152"/>
      <c r="BJ8" s="152"/>
      <c r="BK8" s="152"/>
      <c r="BL8" s="152"/>
      <c r="BM8" s="152"/>
      <c r="BN8" s="152"/>
      <c r="BO8" s="152"/>
      <c r="BP8" s="152"/>
      <c r="BQ8" s="152"/>
      <c r="BR8" s="152"/>
      <c r="BS8" s="152"/>
      <c r="BT8" s="152"/>
      <c r="BU8" s="152"/>
      <c r="BV8" s="152"/>
      <c r="BW8" s="152"/>
      <c r="BX8" s="152"/>
      <c r="BY8" s="152"/>
      <c r="BZ8" s="152"/>
      <c r="CA8" s="152"/>
      <c r="CB8" s="152"/>
      <c r="CC8" s="152"/>
      <c r="CD8" s="152"/>
      <c r="CE8" s="152"/>
      <c r="CF8" s="152"/>
      <c r="CG8" s="152"/>
      <c r="CH8" s="153"/>
    </row>
    <row r="9" spans="1:86" s="13" customFormat="1" ht="53.4" customHeight="1">
      <c r="A9" s="2"/>
      <c r="B9" s="198"/>
      <c r="C9" s="160"/>
      <c r="D9" s="7" t="s">
        <v>23</v>
      </c>
      <c r="E9" s="8">
        <f>78+276</f>
        <v>354</v>
      </c>
      <c r="F9" s="8">
        <f>78+300</f>
        <v>378</v>
      </c>
      <c r="G9" s="8">
        <f>80+290</f>
        <v>370</v>
      </c>
      <c r="H9" s="14" t="s">
        <v>21</v>
      </c>
      <c r="I9" s="14" t="s">
        <v>21</v>
      </c>
      <c r="J9" s="8">
        <f t="shared" si="1"/>
        <v>1102</v>
      </c>
      <c r="K9" s="9">
        <f>J9/3*3</f>
        <v>1102</v>
      </c>
      <c r="L9" s="10">
        <f t="shared" si="2"/>
        <v>18.366666666666667</v>
      </c>
      <c r="M9" s="10" t="s">
        <v>90</v>
      </c>
      <c r="N9" s="11">
        <f t="shared" si="3"/>
        <v>354</v>
      </c>
      <c r="O9" s="11">
        <f t="shared" si="4"/>
        <v>378</v>
      </c>
      <c r="P9" s="12">
        <v>7.0000000000000007E-2</v>
      </c>
      <c r="Q9" s="161"/>
      <c r="R9" s="52">
        <v>120</v>
      </c>
      <c r="S9" s="53">
        <f t="shared" si="5"/>
        <v>0.15305555555555556</v>
      </c>
      <c r="T9" s="54">
        <f t="shared" si="0"/>
        <v>15.305555555555555</v>
      </c>
      <c r="U9" s="6"/>
      <c r="V9" s="6"/>
      <c r="W9" s="151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2"/>
      <c r="BG9" s="152"/>
      <c r="BH9" s="152"/>
      <c r="BI9" s="152"/>
      <c r="BJ9" s="152"/>
      <c r="BK9" s="152"/>
      <c r="BL9" s="152"/>
      <c r="BM9" s="152"/>
      <c r="BN9" s="152"/>
      <c r="BO9" s="152"/>
      <c r="BP9" s="152"/>
      <c r="BQ9" s="152"/>
      <c r="BR9" s="152"/>
      <c r="BS9" s="152"/>
      <c r="BT9" s="152"/>
      <c r="BU9" s="152"/>
      <c r="BV9" s="152"/>
      <c r="BW9" s="152"/>
      <c r="BX9" s="152"/>
      <c r="BY9" s="152"/>
      <c r="BZ9" s="152"/>
      <c r="CA9" s="152"/>
      <c r="CB9" s="152"/>
      <c r="CC9" s="152"/>
      <c r="CD9" s="152"/>
      <c r="CE9" s="152"/>
      <c r="CF9" s="152"/>
      <c r="CG9" s="152"/>
      <c r="CH9" s="153"/>
    </row>
    <row r="10" spans="1:86" s="13" customFormat="1" ht="53.4" customHeight="1">
      <c r="A10" s="2"/>
      <c r="B10" s="198"/>
      <c r="C10" s="160"/>
      <c r="D10" s="16" t="s">
        <v>7</v>
      </c>
      <c r="E10" s="8">
        <f>SUM(E7:E9)</f>
        <v>1637</v>
      </c>
      <c r="F10" s="8">
        <f t="shared" ref="F10:G10" si="6">SUM(F7:F9)</f>
        <v>1808</v>
      </c>
      <c r="G10" s="8">
        <f t="shared" si="6"/>
        <v>1700</v>
      </c>
      <c r="H10" s="14" t="s">
        <v>21</v>
      </c>
      <c r="I10" s="14" t="s">
        <v>21</v>
      </c>
      <c r="J10" s="17">
        <f t="shared" si="1"/>
        <v>5145</v>
      </c>
      <c r="K10" s="18">
        <f>AVERAGE(E10:G10)</f>
        <v>1715</v>
      </c>
      <c r="L10" s="19">
        <f t="shared" si="2"/>
        <v>28.583333333333332</v>
      </c>
      <c r="M10" s="19" t="s">
        <v>24</v>
      </c>
      <c r="N10" s="11">
        <f t="shared" si="3"/>
        <v>1637</v>
      </c>
      <c r="O10" s="11">
        <f t="shared" si="4"/>
        <v>1808</v>
      </c>
      <c r="P10" s="12">
        <v>0.1</v>
      </c>
      <c r="Q10" s="161"/>
      <c r="R10" s="52">
        <v>120</v>
      </c>
      <c r="S10" s="53">
        <f t="shared" si="5"/>
        <v>0.23819444444444443</v>
      </c>
      <c r="T10" s="54">
        <f t="shared" si="0"/>
        <v>23.819444444444443</v>
      </c>
      <c r="U10" s="98"/>
      <c r="V10" s="6"/>
      <c r="W10" s="151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152"/>
      <c r="AZ10" s="152"/>
      <c r="BA10" s="152"/>
      <c r="BB10" s="152"/>
      <c r="BC10" s="152"/>
      <c r="BD10" s="152"/>
      <c r="BE10" s="152"/>
      <c r="BF10" s="152"/>
      <c r="BG10" s="152"/>
      <c r="BH10" s="152"/>
      <c r="BI10" s="152"/>
      <c r="BJ10" s="152"/>
      <c r="BK10" s="152"/>
      <c r="BL10" s="152"/>
      <c r="BM10" s="152"/>
      <c r="BN10" s="152"/>
      <c r="BO10" s="152"/>
      <c r="BP10" s="152"/>
      <c r="BQ10" s="152"/>
      <c r="BR10" s="152"/>
      <c r="BS10" s="152"/>
      <c r="BT10" s="152"/>
      <c r="BU10" s="152"/>
      <c r="BV10" s="152"/>
      <c r="BW10" s="152"/>
      <c r="BX10" s="152"/>
      <c r="BY10" s="152"/>
      <c r="BZ10" s="152"/>
      <c r="CA10" s="152"/>
      <c r="CB10" s="152"/>
      <c r="CC10" s="152"/>
      <c r="CD10" s="152"/>
      <c r="CE10" s="152"/>
      <c r="CF10" s="152"/>
      <c r="CG10" s="152"/>
      <c r="CH10" s="153"/>
    </row>
    <row r="11" spans="1:86" s="13" customFormat="1" ht="53.4" customHeight="1">
      <c r="A11" s="2"/>
      <c r="B11" s="198"/>
      <c r="C11" s="162" t="s">
        <v>25</v>
      </c>
      <c r="D11" s="20" t="s">
        <v>26</v>
      </c>
      <c r="E11" s="8">
        <v>60</v>
      </c>
      <c r="F11" s="8">
        <v>40</v>
      </c>
      <c r="G11" s="8">
        <v>41</v>
      </c>
      <c r="H11" s="8">
        <v>44</v>
      </c>
      <c r="I11" s="8">
        <v>48</v>
      </c>
      <c r="J11" s="8">
        <f>SUM(E11:I11)</f>
        <v>233</v>
      </c>
      <c r="K11" s="9">
        <f>J11/5</f>
        <v>46.6</v>
      </c>
      <c r="L11" s="10">
        <f>K11/60</f>
        <v>0.77666666666666673</v>
      </c>
      <c r="M11" s="10" t="s">
        <v>27</v>
      </c>
      <c r="N11" s="11">
        <f t="shared" si="3"/>
        <v>40</v>
      </c>
      <c r="O11" s="11">
        <f t="shared" si="4"/>
        <v>60</v>
      </c>
      <c r="P11" s="12">
        <v>0.5</v>
      </c>
      <c r="Q11" s="161" t="s">
        <v>28</v>
      </c>
      <c r="R11" s="52">
        <v>1</v>
      </c>
      <c r="S11" s="53">
        <f t="shared" si="5"/>
        <v>0.77666666666666673</v>
      </c>
      <c r="T11" s="54">
        <f t="shared" si="0"/>
        <v>77.666666666666671</v>
      </c>
      <c r="U11" s="6"/>
      <c r="V11" s="6"/>
      <c r="W11" s="151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2"/>
      <c r="BF11" s="152"/>
      <c r="BG11" s="152"/>
      <c r="BH11" s="152"/>
      <c r="BI11" s="152"/>
      <c r="BJ11" s="152"/>
      <c r="BK11" s="152"/>
      <c r="BL11" s="152"/>
      <c r="BM11" s="152"/>
      <c r="BN11" s="152"/>
      <c r="BO11" s="152"/>
      <c r="BP11" s="152"/>
      <c r="BQ11" s="152"/>
      <c r="BR11" s="152"/>
      <c r="BS11" s="152"/>
      <c r="BT11" s="152"/>
      <c r="BU11" s="152"/>
      <c r="BV11" s="152"/>
      <c r="BW11" s="152"/>
      <c r="BX11" s="152"/>
      <c r="BY11" s="152"/>
      <c r="BZ11" s="152"/>
      <c r="CA11" s="152"/>
      <c r="CB11" s="152"/>
      <c r="CC11" s="152"/>
      <c r="CD11" s="152"/>
      <c r="CE11" s="152"/>
      <c r="CF11" s="152"/>
      <c r="CG11" s="152"/>
      <c r="CH11" s="153"/>
    </row>
    <row r="12" spans="1:86" s="13" customFormat="1" ht="53.4" customHeight="1">
      <c r="A12" s="2"/>
      <c r="B12" s="198"/>
      <c r="C12" s="163"/>
      <c r="D12" s="20" t="s">
        <v>29</v>
      </c>
      <c r="E12" s="8">
        <v>150</v>
      </c>
      <c r="F12" s="8">
        <v>160</v>
      </c>
      <c r="G12" s="8">
        <v>155</v>
      </c>
      <c r="H12" s="8">
        <v>165</v>
      </c>
      <c r="I12" s="8">
        <v>155</v>
      </c>
      <c r="J12" s="8">
        <f t="shared" ref="J12:J38" si="7">SUM(E12:I12)</f>
        <v>785</v>
      </c>
      <c r="K12" s="9">
        <f t="shared" ref="K12:K37" si="8">J12/5</f>
        <v>157</v>
      </c>
      <c r="L12" s="10">
        <f t="shared" ref="L12:L38" si="9">K12/60</f>
        <v>2.6166666666666667</v>
      </c>
      <c r="M12" s="10" t="s">
        <v>30</v>
      </c>
      <c r="N12" s="11">
        <f t="shared" si="3"/>
        <v>150</v>
      </c>
      <c r="O12" s="11">
        <f t="shared" si="4"/>
        <v>165</v>
      </c>
      <c r="P12" s="12">
        <v>0.1</v>
      </c>
      <c r="Q12" s="161"/>
      <c r="R12" s="52">
        <v>4</v>
      </c>
      <c r="S12" s="53">
        <f t="shared" si="5"/>
        <v>0.65416666666666667</v>
      </c>
      <c r="T12" s="54">
        <f t="shared" si="0"/>
        <v>65.416666666666671</v>
      </c>
      <c r="U12" s="6"/>
      <c r="V12" s="6"/>
      <c r="W12" s="151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  <c r="AM12" s="152"/>
      <c r="AN12" s="152"/>
      <c r="AO12" s="152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2"/>
      <c r="BF12" s="152"/>
      <c r="BG12" s="152"/>
      <c r="BH12" s="152"/>
      <c r="BI12" s="152"/>
      <c r="BJ12" s="152"/>
      <c r="BK12" s="152"/>
      <c r="BL12" s="152"/>
      <c r="BM12" s="152"/>
      <c r="BN12" s="152"/>
      <c r="BO12" s="152"/>
      <c r="BP12" s="152"/>
      <c r="BQ12" s="152"/>
      <c r="BR12" s="152"/>
      <c r="BS12" s="152"/>
      <c r="BT12" s="152"/>
      <c r="BU12" s="152"/>
      <c r="BV12" s="152"/>
      <c r="BW12" s="152"/>
      <c r="BX12" s="152"/>
      <c r="BY12" s="152"/>
      <c r="BZ12" s="152"/>
      <c r="CA12" s="152"/>
      <c r="CB12" s="152"/>
      <c r="CC12" s="152"/>
      <c r="CD12" s="152"/>
      <c r="CE12" s="152"/>
      <c r="CF12" s="152"/>
      <c r="CG12" s="152"/>
      <c r="CH12" s="153"/>
    </row>
    <row r="13" spans="1:86" s="13" customFormat="1" ht="53.4" customHeight="1">
      <c r="A13" s="2"/>
      <c r="B13" s="198"/>
      <c r="C13" s="163"/>
      <c r="D13" s="20" t="s">
        <v>31</v>
      </c>
      <c r="E13" s="8">
        <f>86+42</f>
        <v>128</v>
      </c>
      <c r="F13" s="8">
        <f>87+40</f>
        <v>127</v>
      </c>
      <c r="G13" s="8">
        <f>87+42</f>
        <v>129</v>
      </c>
      <c r="H13" s="8">
        <f>101+52</f>
        <v>153</v>
      </c>
      <c r="I13" s="8">
        <f>81+54</f>
        <v>135</v>
      </c>
      <c r="J13" s="8">
        <f t="shared" si="7"/>
        <v>672</v>
      </c>
      <c r="K13" s="9">
        <f t="shared" si="8"/>
        <v>134.4</v>
      </c>
      <c r="L13" s="10">
        <f t="shared" si="9"/>
        <v>2.2400000000000002</v>
      </c>
      <c r="M13" s="10" t="s">
        <v>32</v>
      </c>
      <c r="N13" s="11">
        <f t="shared" si="3"/>
        <v>127</v>
      </c>
      <c r="O13" s="11">
        <f t="shared" si="4"/>
        <v>153</v>
      </c>
      <c r="P13" s="12">
        <v>0.2</v>
      </c>
      <c r="Q13" s="161"/>
      <c r="R13" s="52">
        <v>2</v>
      </c>
      <c r="S13" s="53">
        <f t="shared" si="5"/>
        <v>1.1200000000000001</v>
      </c>
      <c r="T13" s="54">
        <f t="shared" si="0"/>
        <v>112.00000000000001</v>
      </c>
      <c r="U13" s="6"/>
      <c r="V13" s="6"/>
      <c r="W13" s="151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  <c r="BF13" s="152"/>
      <c r="BG13" s="152"/>
      <c r="BH13" s="152"/>
      <c r="BI13" s="152"/>
      <c r="BJ13" s="152"/>
      <c r="BK13" s="152"/>
      <c r="BL13" s="152"/>
      <c r="BM13" s="152"/>
      <c r="BN13" s="152"/>
      <c r="BO13" s="152"/>
      <c r="BP13" s="152"/>
      <c r="BQ13" s="152"/>
      <c r="BR13" s="152"/>
      <c r="BS13" s="152"/>
      <c r="BT13" s="152"/>
      <c r="BU13" s="152"/>
      <c r="BV13" s="152"/>
      <c r="BW13" s="152"/>
      <c r="BX13" s="152"/>
      <c r="BY13" s="152"/>
      <c r="BZ13" s="152"/>
      <c r="CA13" s="152"/>
      <c r="CB13" s="152"/>
      <c r="CC13" s="152"/>
      <c r="CD13" s="152"/>
      <c r="CE13" s="152"/>
      <c r="CF13" s="152"/>
      <c r="CG13" s="152"/>
      <c r="CH13" s="153"/>
    </row>
    <row r="14" spans="1:86" s="13" customFormat="1" ht="53.4" customHeight="1">
      <c r="A14" s="2"/>
      <c r="B14" s="198"/>
      <c r="C14" s="163"/>
      <c r="D14" s="16" t="s">
        <v>7</v>
      </c>
      <c r="E14" s="8">
        <f>SUM(E11:E13)</f>
        <v>338</v>
      </c>
      <c r="F14" s="8">
        <f t="shared" ref="F14:G14" si="10">SUM(F11:F13)</f>
        <v>327</v>
      </c>
      <c r="G14" s="8">
        <f t="shared" si="10"/>
        <v>325</v>
      </c>
      <c r="H14" s="14" t="s">
        <v>21</v>
      </c>
      <c r="I14" s="14" t="s">
        <v>21</v>
      </c>
      <c r="J14" s="17">
        <f t="shared" ref="J14" si="11">SUM(E14:I14)</f>
        <v>990</v>
      </c>
      <c r="K14" s="18">
        <f>AVERAGE(E14:G14)</f>
        <v>330</v>
      </c>
      <c r="L14" s="19">
        <f t="shared" si="9"/>
        <v>5.5</v>
      </c>
      <c r="M14" s="19" t="s">
        <v>33</v>
      </c>
      <c r="N14" s="11">
        <f t="shared" si="3"/>
        <v>325</v>
      </c>
      <c r="O14" s="11">
        <f t="shared" si="4"/>
        <v>338</v>
      </c>
      <c r="P14" s="12">
        <v>0.04</v>
      </c>
      <c r="Q14" s="161"/>
      <c r="R14" s="52">
        <v>7</v>
      </c>
      <c r="S14" s="53">
        <f t="shared" si="5"/>
        <v>0.7857142857142857</v>
      </c>
      <c r="T14" s="54">
        <f t="shared" si="0"/>
        <v>78.571428571428569</v>
      </c>
      <c r="U14" s="6"/>
      <c r="V14" s="6"/>
      <c r="W14" s="151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  <c r="AM14" s="152"/>
      <c r="AN14" s="152"/>
      <c r="AO14" s="152"/>
      <c r="AP14" s="152"/>
      <c r="AQ14" s="152"/>
      <c r="AR14" s="152"/>
      <c r="AS14" s="152"/>
      <c r="AT14" s="152"/>
      <c r="AU14" s="152"/>
      <c r="AV14" s="152"/>
      <c r="AW14" s="152"/>
      <c r="AX14" s="152"/>
      <c r="AY14" s="152"/>
      <c r="AZ14" s="152"/>
      <c r="BA14" s="152"/>
      <c r="BB14" s="152"/>
      <c r="BC14" s="152"/>
      <c r="BD14" s="152"/>
      <c r="BE14" s="152"/>
      <c r="BF14" s="152"/>
      <c r="BG14" s="152"/>
      <c r="BH14" s="152"/>
      <c r="BI14" s="152"/>
      <c r="BJ14" s="152"/>
      <c r="BK14" s="152"/>
      <c r="BL14" s="152"/>
      <c r="BM14" s="152"/>
      <c r="BN14" s="152"/>
      <c r="BO14" s="152"/>
      <c r="BP14" s="152"/>
      <c r="BQ14" s="152"/>
      <c r="BR14" s="152"/>
      <c r="BS14" s="152"/>
      <c r="BT14" s="152"/>
      <c r="BU14" s="152"/>
      <c r="BV14" s="152"/>
      <c r="BW14" s="152"/>
      <c r="BX14" s="152"/>
      <c r="BY14" s="152"/>
      <c r="BZ14" s="152"/>
      <c r="CA14" s="152"/>
      <c r="CB14" s="152"/>
      <c r="CC14" s="152"/>
      <c r="CD14" s="152"/>
      <c r="CE14" s="152"/>
      <c r="CF14" s="152"/>
      <c r="CG14" s="152"/>
      <c r="CH14" s="153"/>
    </row>
    <row r="15" spans="1:86" ht="53.4" customHeight="1">
      <c r="B15" s="198"/>
      <c r="C15" s="164" t="s">
        <v>34</v>
      </c>
      <c r="D15" s="21" t="s">
        <v>35</v>
      </c>
      <c r="E15" s="22">
        <v>1187</v>
      </c>
      <c r="F15" s="22">
        <v>1187</v>
      </c>
      <c r="G15" s="14" t="s">
        <v>21</v>
      </c>
      <c r="H15" s="14" t="s">
        <v>21</v>
      </c>
      <c r="I15" s="14" t="s">
        <v>21</v>
      </c>
      <c r="J15" s="8">
        <f t="shared" si="7"/>
        <v>2374</v>
      </c>
      <c r="K15" s="9">
        <f>J15/2</f>
        <v>1187</v>
      </c>
      <c r="L15" s="10">
        <f t="shared" si="9"/>
        <v>19.783333333333335</v>
      </c>
      <c r="M15" s="10" t="s">
        <v>36</v>
      </c>
      <c r="N15" s="11">
        <f t="shared" si="3"/>
        <v>1187</v>
      </c>
      <c r="O15" s="11">
        <f t="shared" si="4"/>
        <v>1187</v>
      </c>
      <c r="P15" s="12">
        <v>0</v>
      </c>
      <c r="Q15" s="161" t="s">
        <v>19</v>
      </c>
      <c r="R15" s="52">
        <v>220</v>
      </c>
      <c r="S15" s="53">
        <f>L15/R15</f>
        <v>8.9924242424242434E-2</v>
      </c>
      <c r="T15" s="54">
        <f t="shared" si="0"/>
        <v>8.992424242424244</v>
      </c>
      <c r="U15" s="6"/>
      <c r="V15" s="6"/>
      <c r="W15" s="151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  <c r="AK15" s="152"/>
      <c r="AL15" s="152"/>
      <c r="AM15" s="152"/>
      <c r="AN15" s="152"/>
      <c r="AO15" s="152"/>
      <c r="AP15" s="152"/>
      <c r="AQ15" s="152"/>
      <c r="AR15" s="152"/>
      <c r="AS15" s="152"/>
      <c r="AT15" s="152"/>
      <c r="AU15" s="152"/>
      <c r="AV15" s="152"/>
      <c r="AW15" s="152"/>
      <c r="AX15" s="152"/>
      <c r="AY15" s="152"/>
      <c r="AZ15" s="152"/>
      <c r="BA15" s="152"/>
      <c r="BB15" s="152"/>
      <c r="BC15" s="152"/>
      <c r="BD15" s="152"/>
      <c r="BE15" s="152"/>
      <c r="BF15" s="152"/>
      <c r="BG15" s="152"/>
      <c r="BH15" s="152"/>
      <c r="BI15" s="152"/>
      <c r="BJ15" s="152"/>
      <c r="BK15" s="152"/>
      <c r="BL15" s="152"/>
      <c r="BM15" s="152"/>
      <c r="BN15" s="152"/>
      <c r="BO15" s="152"/>
      <c r="BP15" s="152"/>
      <c r="BQ15" s="152"/>
      <c r="BR15" s="152"/>
      <c r="BS15" s="152"/>
      <c r="BT15" s="152"/>
      <c r="BU15" s="152"/>
      <c r="BV15" s="152"/>
      <c r="BW15" s="152"/>
      <c r="BX15" s="152"/>
      <c r="BY15" s="152"/>
      <c r="BZ15" s="152"/>
      <c r="CA15" s="152"/>
      <c r="CB15" s="152"/>
      <c r="CC15" s="152"/>
      <c r="CD15" s="152"/>
      <c r="CE15" s="152"/>
      <c r="CF15" s="152"/>
      <c r="CG15" s="152"/>
      <c r="CH15" s="153"/>
    </row>
    <row r="16" spans="1:86" ht="53.4" customHeight="1">
      <c r="B16" s="198"/>
      <c r="C16" s="165"/>
      <c r="D16" s="21" t="s">
        <v>37</v>
      </c>
      <c r="E16" s="22">
        <v>44</v>
      </c>
      <c r="F16" s="22">
        <v>52</v>
      </c>
      <c r="G16" s="22">
        <v>48</v>
      </c>
      <c r="H16" s="22">
        <v>42</v>
      </c>
      <c r="I16" s="22">
        <v>33</v>
      </c>
      <c r="J16" s="8">
        <f t="shared" si="7"/>
        <v>219</v>
      </c>
      <c r="K16" s="9">
        <f>44</f>
        <v>44</v>
      </c>
      <c r="L16" s="10">
        <f t="shared" si="9"/>
        <v>0.73333333333333328</v>
      </c>
      <c r="M16" s="10" t="s">
        <v>38</v>
      </c>
      <c r="N16" s="11">
        <f t="shared" si="3"/>
        <v>33</v>
      </c>
      <c r="O16" s="11">
        <f t="shared" si="4"/>
        <v>52</v>
      </c>
      <c r="P16" s="12">
        <v>0.57999999999999996</v>
      </c>
      <c r="Q16" s="161"/>
      <c r="R16" s="52">
        <v>4</v>
      </c>
      <c r="S16" s="53">
        <f t="shared" si="5"/>
        <v>0.18333333333333332</v>
      </c>
      <c r="T16" s="54">
        <f t="shared" si="0"/>
        <v>18.333333333333332</v>
      </c>
      <c r="U16" s="6"/>
      <c r="V16" s="6"/>
      <c r="W16" s="151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  <c r="AK16" s="152"/>
      <c r="AL16" s="152"/>
      <c r="AM16" s="152"/>
      <c r="AN16" s="152"/>
      <c r="AO16" s="152"/>
      <c r="AP16" s="152"/>
      <c r="AQ16" s="152"/>
      <c r="AR16" s="152"/>
      <c r="AS16" s="152"/>
      <c r="AT16" s="152"/>
      <c r="AU16" s="152"/>
      <c r="AV16" s="152"/>
      <c r="AW16" s="152"/>
      <c r="AX16" s="152"/>
      <c r="AY16" s="152"/>
      <c r="AZ16" s="152"/>
      <c r="BA16" s="152"/>
      <c r="BB16" s="152"/>
      <c r="BC16" s="152"/>
      <c r="BD16" s="152"/>
      <c r="BE16" s="152"/>
      <c r="BF16" s="152"/>
      <c r="BG16" s="152"/>
      <c r="BH16" s="152"/>
      <c r="BI16" s="152"/>
      <c r="BJ16" s="152"/>
      <c r="BK16" s="152"/>
      <c r="BL16" s="152"/>
      <c r="BM16" s="152"/>
      <c r="BN16" s="152"/>
      <c r="BO16" s="152"/>
      <c r="BP16" s="152"/>
      <c r="BQ16" s="152"/>
      <c r="BR16" s="152"/>
      <c r="BS16" s="152"/>
      <c r="BT16" s="152"/>
      <c r="BU16" s="152"/>
      <c r="BV16" s="152"/>
      <c r="BW16" s="152"/>
      <c r="BX16" s="152"/>
      <c r="BY16" s="152"/>
      <c r="BZ16" s="152"/>
      <c r="CA16" s="152"/>
      <c r="CB16" s="152"/>
      <c r="CC16" s="152"/>
      <c r="CD16" s="152"/>
      <c r="CE16" s="152"/>
      <c r="CF16" s="152"/>
      <c r="CG16" s="152"/>
      <c r="CH16" s="153"/>
    </row>
    <row r="17" spans="1:86" ht="53.4" customHeight="1">
      <c r="B17" s="198"/>
      <c r="C17" s="165"/>
      <c r="D17" s="21" t="s">
        <v>39</v>
      </c>
      <c r="E17" s="22">
        <v>28</v>
      </c>
      <c r="F17" s="22">
        <v>27</v>
      </c>
      <c r="G17" s="22">
        <v>30</v>
      </c>
      <c r="H17" s="22">
        <v>26</v>
      </c>
      <c r="I17" s="22">
        <v>29</v>
      </c>
      <c r="J17" s="8">
        <f t="shared" si="7"/>
        <v>140</v>
      </c>
      <c r="K17" s="9">
        <f>J17/5</f>
        <v>28</v>
      </c>
      <c r="L17" s="10">
        <f t="shared" si="9"/>
        <v>0.46666666666666667</v>
      </c>
      <c r="M17" s="10" t="s">
        <v>40</v>
      </c>
      <c r="N17" s="11">
        <f t="shared" si="3"/>
        <v>26</v>
      </c>
      <c r="O17" s="11">
        <f t="shared" si="4"/>
        <v>30</v>
      </c>
      <c r="P17" s="12">
        <v>0.15</v>
      </c>
      <c r="Q17" s="161"/>
      <c r="R17" s="52">
        <v>40</v>
      </c>
      <c r="S17" s="53">
        <f>L17/R17</f>
        <v>1.1666666666666667E-2</v>
      </c>
      <c r="T17" s="54">
        <f t="shared" si="0"/>
        <v>1.1666666666666667</v>
      </c>
      <c r="U17" s="6"/>
      <c r="V17" s="6"/>
      <c r="W17" s="151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  <c r="AR17" s="152"/>
      <c r="AS17" s="152"/>
      <c r="AT17" s="152"/>
      <c r="AU17" s="152"/>
      <c r="AV17" s="152"/>
      <c r="AW17" s="152"/>
      <c r="AX17" s="152"/>
      <c r="AY17" s="152"/>
      <c r="AZ17" s="152"/>
      <c r="BA17" s="152"/>
      <c r="BB17" s="152"/>
      <c r="BC17" s="152"/>
      <c r="BD17" s="152"/>
      <c r="BE17" s="152"/>
      <c r="BF17" s="152"/>
      <c r="BG17" s="152"/>
      <c r="BH17" s="152"/>
      <c r="BI17" s="152"/>
      <c r="BJ17" s="152"/>
      <c r="BK17" s="152"/>
      <c r="BL17" s="152"/>
      <c r="BM17" s="152"/>
      <c r="BN17" s="152"/>
      <c r="BO17" s="152"/>
      <c r="BP17" s="152"/>
      <c r="BQ17" s="152"/>
      <c r="BR17" s="152"/>
      <c r="BS17" s="152"/>
      <c r="BT17" s="152"/>
      <c r="BU17" s="152"/>
      <c r="BV17" s="152"/>
      <c r="BW17" s="152"/>
      <c r="BX17" s="152"/>
      <c r="BY17" s="152"/>
      <c r="BZ17" s="152"/>
      <c r="CA17" s="152"/>
      <c r="CB17" s="152"/>
      <c r="CC17" s="152"/>
      <c r="CD17" s="152"/>
      <c r="CE17" s="152"/>
      <c r="CF17" s="152"/>
      <c r="CG17" s="152"/>
      <c r="CH17" s="153"/>
    </row>
    <row r="18" spans="1:86" ht="53.4" customHeight="1">
      <c r="B18" s="198"/>
      <c r="C18" s="165"/>
      <c r="D18" s="16" t="s">
        <v>7</v>
      </c>
      <c r="E18" s="8">
        <f>SUM(E15:E17)</f>
        <v>1259</v>
      </c>
      <c r="F18" s="8">
        <f t="shared" ref="F18" si="12">SUM(F15:F17)</f>
        <v>1266</v>
      </c>
      <c r="G18" s="14" t="s">
        <v>21</v>
      </c>
      <c r="H18" s="14" t="s">
        <v>21</v>
      </c>
      <c r="I18" s="14" t="s">
        <v>21</v>
      </c>
      <c r="J18" s="8">
        <f t="shared" si="7"/>
        <v>2525</v>
      </c>
      <c r="K18" s="18">
        <f>AVERAGE(E18:G18)</f>
        <v>1262.5</v>
      </c>
      <c r="L18" s="19">
        <f t="shared" si="9"/>
        <v>21.041666666666668</v>
      </c>
      <c r="M18" s="19" t="s">
        <v>41</v>
      </c>
      <c r="N18" s="11">
        <f t="shared" si="3"/>
        <v>1259</v>
      </c>
      <c r="O18" s="11">
        <f t="shared" si="4"/>
        <v>1266</v>
      </c>
      <c r="P18" s="12">
        <v>0.01</v>
      </c>
      <c r="Q18" s="161"/>
      <c r="R18" s="52">
        <v>264</v>
      </c>
      <c r="S18" s="53">
        <f t="shared" si="5"/>
        <v>7.9703282828282832E-2</v>
      </c>
      <c r="T18" s="54">
        <f t="shared" si="0"/>
        <v>7.9703282828282829</v>
      </c>
      <c r="U18" s="6"/>
      <c r="V18" s="6"/>
      <c r="W18" s="151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2"/>
      <c r="AW18" s="152"/>
      <c r="AX18" s="152"/>
      <c r="AY18" s="152"/>
      <c r="AZ18" s="152"/>
      <c r="BA18" s="152"/>
      <c r="BB18" s="152"/>
      <c r="BC18" s="152"/>
      <c r="BD18" s="152"/>
      <c r="BE18" s="152"/>
      <c r="BF18" s="152"/>
      <c r="BG18" s="152"/>
      <c r="BH18" s="152"/>
      <c r="BI18" s="152"/>
      <c r="BJ18" s="152"/>
      <c r="BK18" s="152"/>
      <c r="BL18" s="152"/>
      <c r="BM18" s="152"/>
      <c r="BN18" s="152"/>
      <c r="BO18" s="152"/>
      <c r="BP18" s="152"/>
      <c r="BQ18" s="152"/>
      <c r="BR18" s="152"/>
      <c r="BS18" s="152"/>
      <c r="BT18" s="152"/>
      <c r="BU18" s="152"/>
      <c r="BV18" s="152"/>
      <c r="BW18" s="152"/>
      <c r="BX18" s="152"/>
      <c r="BY18" s="152"/>
      <c r="BZ18" s="152"/>
      <c r="CA18" s="152"/>
      <c r="CB18" s="152"/>
      <c r="CC18" s="152"/>
      <c r="CD18" s="152"/>
      <c r="CE18" s="152"/>
      <c r="CF18" s="152"/>
      <c r="CG18" s="152"/>
      <c r="CH18" s="153"/>
    </row>
    <row r="19" spans="1:86" ht="53.4" customHeight="1">
      <c r="B19" s="198"/>
      <c r="C19" s="166" t="s">
        <v>42</v>
      </c>
      <c r="D19" s="23" t="s">
        <v>43</v>
      </c>
      <c r="E19" s="22">
        <v>64</v>
      </c>
      <c r="F19" s="22">
        <v>67</v>
      </c>
      <c r="G19" s="22">
        <v>59</v>
      </c>
      <c r="H19" s="22">
        <v>59</v>
      </c>
      <c r="I19" s="22">
        <v>59</v>
      </c>
      <c r="J19" s="8">
        <f t="shared" si="7"/>
        <v>308</v>
      </c>
      <c r="K19" s="9">
        <f t="shared" si="8"/>
        <v>61.6</v>
      </c>
      <c r="L19" s="10">
        <f t="shared" si="9"/>
        <v>1.0266666666666666</v>
      </c>
      <c r="M19" s="10" t="s">
        <v>44</v>
      </c>
      <c r="N19" s="11">
        <f t="shared" si="3"/>
        <v>59</v>
      </c>
      <c r="O19" s="11">
        <f t="shared" si="4"/>
        <v>67</v>
      </c>
      <c r="P19" s="12">
        <v>0.14000000000000001</v>
      </c>
      <c r="Q19" s="161" t="s">
        <v>45</v>
      </c>
      <c r="R19" s="52">
        <v>2</v>
      </c>
      <c r="S19" s="53">
        <f>L19/R19</f>
        <v>0.51333333333333331</v>
      </c>
      <c r="T19" s="54">
        <f t="shared" si="0"/>
        <v>51.333333333333329</v>
      </c>
      <c r="U19" s="6"/>
      <c r="V19" s="6"/>
      <c r="W19" s="151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  <c r="BD19" s="152"/>
      <c r="BE19" s="152"/>
      <c r="BF19" s="152"/>
      <c r="BG19" s="152"/>
      <c r="BH19" s="152"/>
      <c r="BI19" s="152"/>
      <c r="BJ19" s="152"/>
      <c r="BK19" s="152"/>
      <c r="BL19" s="152"/>
      <c r="BM19" s="152"/>
      <c r="BN19" s="152"/>
      <c r="BO19" s="152"/>
      <c r="BP19" s="152"/>
      <c r="BQ19" s="152"/>
      <c r="BR19" s="152"/>
      <c r="BS19" s="152"/>
      <c r="BT19" s="152"/>
      <c r="BU19" s="152"/>
      <c r="BV19" s="152"/>
      <c r="BW19" s="152"/>
      <c r="BX19" s="152"/>
      <c r="BY19" s="152"/>
      <c r="BZ19" s="152"/>
      <c r="CA19" s="152"/>
      <c r="CB19" s="152"/>
      <c r="CC19" s="152"/>
      <c r="CD19" s="152"/>
      <c r="CE19" s="152"/>
      <c r="CF19" s="152"/>
      <c r="CG19" s="152"/>
      <c r="CH19" s="153"/>
    </row>
    <row r="20" spans="1:86" ht="53.4" customHeight="1">
      <c r="B20" s="198"/>
      <c r="C20" s="167"/>
      <c r="D20" s="23" t="s">
        <v>46</v>
      </c>
      <c r="E20" s="22">
        <v>46</v>
      </c>
      <c r="F20" s="22">
        <v>59</v>
      </c>
      <c r="G20" s="22">
        <v>49</v>
      </c>
      <c r="H20" s="22">
        <v>56</v>
      </c>
      <c r="I20" s="22">
        <v>52</v>
      </c>
      <c r="J20" s="8">
        <f t="shared" si="7"/>
        <v>262</v>
      </c>
      <c r="K20" s="9">
        <f t="shared" si="8"/>
        <v>52.4</v>
      </c>
      <c r="L20" s="10">
        <f t="shared" si="9"/>
        <v>0.87333333333333329</v>
      </c>
      <c r="M20" s="10" t="s">
        <v>47</v>
      </c>
      <c r="N20" s="11">
        <f t="shared" si="3"/>
        <v>46</v>
      </c>
      <c r="O20" s="11">
        <f t="shared" si="4"/>
        <v>59</v>
      </c>
      <c r="P20" s="12">
        <v>0.28000000000000003</v>
      </c>
      <c r="Q20" s="161"/>
      <c r="R20" s="52">
        <v>2</v>
      </c>
      <c r="S20" s="53">
        <f t="shared" si="5"/>
        <v>0.43666666666666665</v>
      </c>
      <c r="T20" s="54">
        <f t="shared" si="0"/>
        <v>43.666666666666664</v>
      </c>
      <c r="U20" s="6"/>
      <c r="V20" s="6"/>
      <c r="W20" s="151"/>
      <c r="X20" s="15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  <c r="BD20" s="152"/>
      <c r="BE20" s="152"/>
      <c r="BF20" s="152"/>
      <c r="BG20" s="152"/>
      <c r="BH20" s="152"/>
      <c r="BI20" s="152"/>
      <c r="BJ20" s="152"/>
      <c r="BK20" s="152"/>
      <c r="BL20" s="152"/>
      <c r="BM20" s="152"/>
      <c r="BN20" s="152"/>
      <c r="BO20" s="152"/>
      <c r="BP20" s="152"/>
      <c r="BQ20" s="152"/>
      <c r="BR20" s="152"/>
      <c r="BS20" s="152"/>
      <c r="BT20" s="152"/>
      <c r="BU20" s="152"/>
      <c r="BV20" s="152"/>
      <c r="BW20" s="152"/>
      <c r="BX20" s="152"/>
      <c r="BY20" s="152"/>
      <c r="BZ20" s="152"/>
      <c r="CA20" s="152"/>
      <c r="CB20" s="152"/>
      <c r="CC20" s="152"/>
      <c r="CD20" s="152"/>
      <c r="CE20" s="152"/>
      <c r="CF20" s="152"/>
      <c r="CG20" s="152"/>
      <c r="CH20" s="153"/>
    </row>
    <row r="21" spans="1:86" ht="53.4" customHeight="1">
      <c r="B21" s="198"/>
      <c r="C21" s="167"/>
      <c r="D21" s="16" t="s">
        <v>7</v>
      </c>
      <c r="E21" s="8">
        <f>SUM(E19:E20)</f>
        <v>110</v>
      </c>
      <c r="F21" s="8">
        <f t="shared" ref="F21:I21" si="13">SUM(F19:F20)</f>
        <v>126</v>
      </c>
      <c r="G21" s="8">
        <f t="shared" si="13"/>
        <v>108</v>
      </c>
      <c r="H21" s="8">
        <f t="shared" si="13"/>
        <v>115</v>
      </c>
      <c r="I21" s="8">
        <f t="shared" si="13"/>
        <v>111</v>
      </c>
      <c r="J21" s="8">
        <f t="shared" si="7"/>
        <v>570</v>
      </c>
      <c r="K21" s="18">
        <f>AVERAGE(E21:G21)</f>
        <v>114.66666666666667</v>
      </c>
      <c r="L21" s="19">
        <f t="shared" si="9"/>
        <v>1.9111111111111112</v>
      </c>
      <c r="M21" s="19" t="s">
        <v>48</v>
      </c>
      <c r="N21" s="11">
        <f t="shared" si="3"/>
        <v>108</v>
      </c>
      <c r="O21" s="11">
        <f t="shared" si="4"/>
        <v>126</v>
      </c>
      <c r="P21" s="12">
        <v>0.17</v>
      </c>
      <c r="Q21" s="161"/>
      <c r="R21" s="52">
        <v>4</v>
      </c>
      <c r="S21" s="53">
        <f t="shared" si="5"/>
        <v>0.4777777777777778</v>
      </c>
      <c r="T21" s="54">
        <f t="shared" si="0"/>
        <v>47.777777777777779</v>
      </c>
      <c r="U21" s="6"/>
      <c r="V21" s="6"/>
      <c r="W21" s="151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2"/>
      <c r="AW21" s="152"/>
      <c r="AX21" s="152"/>
      <c r="AY21" s="152"/>
      <c r="AZ21" s="152"/>
      <c r="BA21" s="152"/>
      <c r="BB21" s="152"/>
      <c r="BC21" s="152"/>
      <c r="BD21" s="152"/>
      <c r="BE21" s="152"/>
      <c r="BF21" s="152"/>
      <c r="BG21" s="152"/>
      <c r="BH21" s="152"/>
      <c r="BI21" s="152"/>
      <c r="BJ21" s="152"/>
      <c r="BK21" s="152"/>
      <c r="BL21" s="152"/>
      <c r="BM21" s="152"/>
      <c r="BN21" s="152"/>
      <c r="BO21" s="152"/>
      <c r="BP21" s="152"/>
      <c r="BQ21" s="152"/>
      <c r="BR21" s="152"/>
      <c r="BS21" s="152"/>
      <c r="BT21" s="152"/>
      <c r="BU21" s="152"/>
      <c r="BV21" s="152"/>
      <c r="BW21" s="152"/>
      <c r="BX21" s="152"/>
      <c r="BY21" s="152"/>
      <c r="BZ21" s="152"/>
      <c r="CA21" s="152"/>
      <c r="CB21" s="152"/>
      <c r="CC21" s="152"/>
      <c r="CD21" s="152"/>
      <c r="CE21" s="152"/>
      <c r="CF21" s="152"/>
      <c r="CG21" s="152"/>
      <c r="CH21" s="153"/>
    </row>
    <row r="22" spans="1:86" s="13" customFormat="1" ht="53.4" customHeight="1">
      <c r="A22" s="2"/>
      <c r="B22" s="198"/>
      <c r="C22" s="24" t="s">
        <v>49</v>
      </c>
      <c r="D22" s="24" t="s">
        <v>50</v>
      </c>
      <c r="E22" s="22">
        <v>153</v>
      </c>
      <c r="F22" s="22">
        <v>119</v>
      </c>
      <c r="G22" s="22">
        <v>147</v>
      </c>
      <c r="H22" s="22">
        <v>132</v>
      </c>
      <c r="I22" s="22">
        <v>117</v>
      </c>
      <c r="J22" s="8">
        <f t="shared" si="7"/>
        <v>668</v>
      </c>
      <c r="K22" s="9">
        <f t="shared" si="8"/>
        <v>133.6</v>
      </c>
      <c r="L22" s="10">
        <f t="shared" si="9"/>
        <v>2.2266666666666666</v>
      </c>
      <c r="M22" s="10" t="s">
        <v>32</v>
      </c>
      <c r="N22" s="11">
        <f t="shared" si="3"/>
        <v>117</v>
      </c>
      <c r="O22" s="11">
        <f t="shared" si="4"/>
        <v>153</v>
      </c>
      <c r="P22" s="12">
        <v>0.31</v>
      </c>
      <c r="Q22" s="49" t="s">
        <v>51</v>
      </c>
      <c r="R22" s="52">
        <v>1</v>
      </c>
      <c r="S22" s="53">
        <f t="shared" si="5"/>
        <v>2.2266666666666666</v>
      </c>
      <c r="T22" s="54">
        <f t="shared" si="0"/>
        <v>222.66666666666666</v>
      </c>
      <c r="U22" s="6"/>
      <c r="V22" s="6"/>
      <c r="W22" s="151"/>
      <c r="X22" s="152"/>
      <c r="Y22" s="152"/>
      <c r="Z22" s="152"/>
      <c r="AA22" s="152"/>
      <c r="AB22" s="152"/>
      <c r="AC22" s="152"/>
      <c r="AD22" s="152"/>
      <c r="AE22" s="152"/>
      <c r="AF22" s="152"/>
      <c r="AG22" s="152"/>
      <c r="AH22" s="152"/>
      <c r="AI22" s="152"/>
      <c r="AJ22" s="152"/>
      <c r="AK22" s="152"/>
      <c r="AL22" s="152"/>
      <c r="AM22" s="152"/>
      <c r="AN22" s="152"/>
      <c r="AO22" s="152"/>
      <c r="AP22" s="152"/>
      <c r="AQ22" s="152"/>
      <c r="AR22" s="152"/>
      <c r="AS22" s="152"/>
      <c r="AT22" s="152"/>
      <c r="AU22" s="152"/>
      <c r="AV22" s="152"/>
      <c r="AW22" s="152"/>
      <c r="AX22" s="152"/>
      <c r="AY22" s="152"/>
      <c r="AZ22" s="152"/>
      <c r="BA22" s="152"/>
      <c r="BB22" s="152"/>
      <c r="BC22" s="152"/>
      <c r="BD22" s="152"/>
      <c r="BE22" s="152"/>
      <c r="BF22" s="152"/>
      <c r="BG22" s="152"/>
      <c r="BH22" s="152"/>
      <c r="BI22" s="152"/>
      <c r="BJ22" s="152"/>
      <c r="BK22" s="152"/>
      <c r="BL22" s="152"/>
      <c r="BM22" s="152"/>
      <c r="BN22" s="152"/>
      <c r="BO22" s="152"/>
      <c r="BP22" s="152"/>
      <c r="BQ22" s="152"/>
      <c r="BR22" s="152"/>
      <c r="BS22" s="152"/>
      <c r="BT22" s="152"/>
      <c r="BU22" s="152"/>
      <c r="BV22" s="152"/>
      <c r="BW22" s="152"/>
      <c r="BX22" s="152"/>
      <c r="BY22" s="152"/>
      <c r="BZ22" s="152"/>
      <c r="CA22" s="152"/>
      <c r="CB22" s="152"/>
      <c r="CC22" s="152"/>
      <c r="CD22" s="152"/>
      <c r="CE22" s="152"/>
      <c r="CF22" s="152"/>
      <c r="CG22" s="152"/>
      <c r="CH22" s="153"/>
    </row>
    <row r="23" spans="1:86" s="26" customFormat="1" ht="53.4" customHeight="1">
      <c r="A23" s="25"/>
      <c r="B23" s="198"/>
      <c r="C23" s="24" t="s">
        <v>52</v>
      </c>
      <c r="D23" s="24" t="s">
        <v>53</v>
      </c>
      <c r="E23" s="8">
        <v>202</v>
      </c>
      <c r="F23" s="8">
        <v>123</v>
      </c>
      <c r="G23" s="8">
        <v>145</v>
      </c>
      <c r="H23" s="8">
        <v>161</v>
      </c>
      <c r="I23" s="8">
        <v>132</v>
      </c>
      <c r="J23" s="8">
        <f t="shared" si="7"/>
        <v>763</v>
      </c>
      <c r="K23" s="9">
        <f t="shared" si="8"/>
        <v>152.6</v>
      </c>
      <c r="L23" s="10">
        <f t="shared" si="9"/>
        <v>2.5433333333333334</v>
      </c>
      <c r="M23" s="10" t="s">
        <v>54</v>
      </c>
      <c r="N23" s="11">
        <f t="shared" si="3"/>
        <v>123</v>
      </c>
      <c r="O23" s="11">
        <f t="shared" si="4"/>
        <v>202</v>
      </c>
      <c r="P23" s="12">
        <v>0.64</v>
      </c>
      <c r="Q23" s="49" t="s">
        <v>51</v>
      </c>
      <c r="R23" s="52">
        <v>1</v>
      </c>
      <c r="S23" s="53">
        <f t="shared" si="5"/>
        <v>2.5433333333333334</v>
      </c>
      <c r="T23" s="54">
        <f t="shared" si="0"/>
        <v>254.33333333333334</v>
      </c>
      <c r="U23" s="6"/>
      <c r="V23" s="6"/>
      <c r="W23" s="151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152"/>
      <c r="AW23" s="152"/>
      <c r="AX23" s="152"/>
      <c r="AY23" s="152"/>
      <c r="AZ23" s="152"/>
      <c r="BA23" s="152"/>
      <c r="BB23" s="152"/>
      <c r="BC23" s="152"/>
      <c r="BD23" s="152"/>
      <c r="BE23" s="152"/>
      <c r="BF23" s="152"/>
      <c r="BG23" s="152"/>
      <c r="BH23" s="152"/>
      <c r="BI23" s="152"/>
      <c r="BJ23" s="152"/>
      <c r="BK23" s="152"/>
      <c r="BL23" s="152"/>
      <c r="BM23" s="152"/>
      <c r="BN23" s="152"/>
      <c r="BO23" s="152"/>
      <c r="BP23" s="152"/>
      <c r="BQ23" s="152"/>
      <c r="BR23" s="152"/>
      <c r="BS23" s="152"/>
      <c r="BT23" s="152"/>
      <c r="BU23" s="152"/>
      <c r="BV23" s="152"/>
      <c r="BW23" s="152"/>
      <c r="BX23" s="152"/>
      <c r="BY23" s="152"/>
      <c r="BZ23" s="152"/>
      <c r="CA23" s="152"/>
      <c r="CB23" s="152"/>
      <c r="CC23" s="152"/>
      <c r="CD23" s="152"/>
      <c r="CE23" s="152"/>
      <c r="CF23" s="152"/>
      <c r="CG23" s="152"/>
      <c r="CH23" s="153"/>
    </row>
    <row r="24" spans="1:86" s="26" customFormat="1" ht="53.4" customHeight="1">
      <c r="A24" s="25"/>
      <c r="B24" s="198"/>
      <c r="C24" s="168" t="s">
        <v>55</v>
      </c>
      <c r="D24" s="27" t="s">
        <v>56</v>
      </c>
      <c r="E24" s="8">
        <v>67</v>
      </c>
      <c r="F24" s="8">
        <v>58</v>
      </c>
      <c r="G24" s="8">
        <v>71</v>
      </c>
      <c r="H24" s="8">
        <v>70</v>
      </c>
      <c r="I24" s="8">
        <v>70</v>
      </c>
      <c r="J24" s="8">
        <f t="shared" si="7"/>
        <v>336</v>
      </c>
      <c r="K24" s="9">
        <f t="shared" si="8"/>
        <v>67.2</v>
      </c>
      <c r="L24" s="10">
        <f t="shared" si="9"/>
        <v>1.1200000000000001</v>
      </c>
      <c r="M24" s="10" t="s">
        <v>57</v>
      </c>
      <c r="N24" s="11">
        <f t="shared" si="3"/>
        <v>58</v>
      </c>
      <c r="O24" s="11">
        <f t="shared" si="4"/>
        <v>71</v>
      </c>
      <c r="P24" s="12">
        <v>0.22</v>
      </c>
      <c r="Q24" s="161" t="s">
        <v>58</v>
      </c>
      <c r="R24" s="52">
        <v>1</v>
      </c>
      <c r="S24" s="53">
        <f t="shared" si="5"/>
        <v>1.1200000000000001</v>
      </c>
      <c r="T24" s="54">
        <f t="shared" si="0"/>
        <v>112.00000000000001</v>
      </c>
      <c r="U24" s="6"/>
      <c r="V24" s="6"/>
      <c r="W24" s="151"/>
      <c r="X24" s="152"/>
      <c r="Y24" s="152"/>
      <c r="Z24" s="152"/>
      <c r="AA24" s="152"/>
      <c r="AB24" s="152"/>
      <c r="AC24" s="152"/>
      <c r="AD24" s="152"/>
      <c r="AE24" s="152"/>
      <c r="AF24" s="152"/>
      <c r="AG24" s="152"/>
      <c r="AH24" s="152"/>
      <c r="AI24" s="152"/>
      <c r="AJ24" s="152"/>
      <c r="AK24" s="152"/>
      <c r="AL24" s="152"/>
      <c r="AM24" s="152"/>
      <c r="AN24" s="152"/>
      <c r="AO24" s="152"/>
      <c r="AP24" s="152"/>
      <c r="AQ24" s="152"/>
      <c r="AR24" s="152"/>
      <c r="AS24" s="152"/>
      <c r="AT24" s="152"/>
      <c r="AU24" s="152"/>
      <c r="AV24" s="152"/>
      <c r="AW24" s="152"/>
      <c r="AX24" s="152"/>
      <c r="AY24" s="152"/>
      <c r="AZ24" s="152"/>
      <c r="BA24" s="152"/>
      <c r="BB24" s="152"/>
      <c r="BC24" s="152"/>
      <c r="BD24" s="152"/>
      <c r="BE24" s="152"/>
      <c r="BF24" s="152"/>
      <c r="BG24" s="152"/>
      <c r="BH24" s="152"/>
      <c r="BI24" s="152"/>
      <c r="BJ24" s="152"/>
      <c r="BK24" s="152"/>
      <c r="BL24" s="152"/>
      <c r="BM24" s="152"/>
      <c r="BN24" s="152"/>
      <c r="BO24" s="152"/>
      <c r="BP24" s="152"/>
      <c r="BQ24" s="152"/>
      <c r="BR24" s="152"/>
      <c r="BS24" s="152"/>
      <c r="BT24" s="152"/>
      <c r="BU24" s="152"/>
      <c r="BV24" s="152"/>
      <c r="BW24" s="152"/>
      <c r="BX24" s="152"/>
      <c r="BY24" s="152"/>
      <c r="BZ24" s="152"/>
      <c r="CA24" s="152"/>
      <c r="CB24" s="152"/>
      <c r="CC24" s="152"/>
      <c r="CD24" s="152"/>
      <c r="CE24" s="152"/>
      <c r="CF24" s="152"/>
      <c r="CG24" s="152"/>
      <c r="CH24" s="153"/>
    </row>
    <row r="25" spans="1:86" s="26" customFormat="1" ht="53.4" customHeight="1">
      <c r="A25" s="25"/>
      <c r="B25" s="198"/>
      <c r="C25" s="169"/>
      <c r="D25" s="27" t="s">
        <v>59</v>
      </c>
      <c r="E25" s="8">
        <v>24</v>
      </c>
      <c r="F25" s="8">
        <v>28</v>
      </c>
      <c r="G25" s="8">
        <v>26</v>
      </c>
      <c r="H25" s="8">
        <v>24</v>
      </c>
      <c r="I25" s="8">
        <v>29</v>
      </c>
      <c r="J25" s="8">
        <f t="shared" si="7"/>
        <v>131</v>
      </c>
      <c r="K25" s="9">
        <f t="shared" si="8"/>
        <v>26.2</v>
      </c>
      <c r="L25" s="10">
        <f t="shared" si="9"/>
        <v>0.43666666666666665</v>
      </c>
      <c r="M25" s="10" t="s">
        <v>60</v>
      </c>
      <c r="N25" s="11">
        <f t="shared" si="3"/>
        <v>24</v>
      </c>
      <c r="O25" s="11">
        <f t="shared" si="4"/>
        <v>29</v>
      </c>
      <c r="P25" s="12">
        <v>0.21</v>
      </c>
      <c r="Q25" s="161"/>
      <c r="R25" s="52">
        <v>1</v>
      </c>
      <c r="S25" s="53">
        <f t="shared" si="5"/>
        <v>0.43666666666666665</v>
      </c>
      <c r="T25" s="54">
        <f t="shared" si="0"/>
        <v>43.666666666666664</v>
      </c>
      <c r="U25" s="6"/>
      <c r="V25" s="6"/>
      <c r="W25" s="151"/>
      <c r="X25" s="152"/>
      <c r="Y25" s="152"/>
      <c r="Z25" s="152"/>
      <c r="AA25" s="152"/>
      <c r="AB25" s="152"/>
      <c r="AC25" s="152"/>
      <c r="AD25" s="152"/>
      <c r="AE25" s="152"/>
      <c r="AF25" s="152"/>
      <c r="AG25" s="152"/>
      <c r="AH25" s="152"/>
      <c r="AI25" s="152"/>
      <c r="AJ25" s="152"/>
      <c r="AK25" s="152"/>
      <c r="AL25" s="152"/>
      <c r="AM25" s="152"/>
      <c r="AN25" s="152"/>
      <c r="AO25" s="152"/>
      <c r="AP25" s="152"/>
      <c r="AQ25" s="152"/>
      <c r="AR25" s="152"/>
      <c r="AS25" s="152"/>
      <c r="AT25" s="152"/>
      <c r="AU25" s="152"/>
      <c r="AV25" s="152"/>
      <c r="AW25" s="152"/>
      <c r="AX25" s="152"/>
      <c r="AY25" s="152"/>
      <c r="AZ25" s="152"/>
      <c r="BA25" s="152"/>
      <c r="BB25" s="152"/>
      <c r="BC25" s="152"/>
      <c r="BD25" s="152"/>
      <c r="BE25" s="152"/>
      <c r="BF25" s="152"/>
      <c r="BG25" s="152"/>
      <c r="BH25" s="152"/>
      <c r="BI25" s="152"/>
      <c r="BJ25" s="152"/>
      <c r="BK25" s="152"/>
      <c r="BL25" s="152"/>
      <c r="BM25" s="152"/>
      <c r="BN25" s="152"/>
      <c r="BO25" s="152"/>
      <c r="BP25" s="152"/>
      <c r="BQ25" s="152"/>
      <c r="BR25" s="152"/>
      <c r="BS25" s="152"/>
      <c r="BT25" s="152"/>
      <c r="BU25" s="152"/>
      <c r="BV25" s="152"/>
      <c r="BW25" s="152"/>
      <c r="BX25" s="152"/>
      <c r="BY25" s="152"/>
      <c r="BZ25" s="152"/>
      <c r="CA25" s="152"/>
      <c r="CB25" s="152"/>
      <c r="CC25" s="152"/>
      <c r="CD25" s="152"/>
      <c r="CE25" s="152"/>
      <c r="CF25" s="152"/>
      <c r="CG25" s="152"/>
      <c r="CH25" s="153"/>
    </row>
    <row r="26" spans="1:86" s="26" customFormat="1" ht="53.4" customHeight="1">
      <c r="A26" s="25"/>
      <c r="B26" s="198"/>
      <c r="C26" s="169"/>
      <c r="D26" s="16" t="s">
        <v>7</v>
      </c>
      <c r="E26" s="8">
        <f>SUM(E24:E25)</f>
        <v>91</v>
      </c>
      <c r="F26" s="8">
        <f t="shared" ref="F26:I26" si="14">SUM(F24:F25)</f>
        <v>86</v>
      </c>
      <c r="G26" s="8">
        <f t="shared" si="14"/>
        <v>97</v>
      </c>
      <c r="H26" s="8">
        <f t="shared" si="14"/>
        <v>94</v>
      </c>
      <c r="I26" s="8">
        <f t="shared" si="14"/>
        <v>99</v>
      </c>
      <c r="J26" s="8">
        <f t="shared" si="7"/>
        <v>467</v>
      </c>
      <c r="K26" s="18">
        <f>AVERAGE(E26:G26)</f>
        <v>91.333333333333329</v>
      </c>
      <c r="L26" s="19">
        <f t="shared" si="9"/>
        <v>1.5222222222222221</v>
      </c>
      <c r="M26" s="19" t="s">
        <v>61</v>
      </c>
      <c r="N26" s="11">
        <f t="shared" si="3"/>
        <v>86</v>
      </c>
      <c r="O26" s="11">
        <f t="shared" si="4"/>
        <v>99</v>
      </c>
      <c r="P26" s="12">
        <v>0.15</v>
      </c>
      <c r="Q26" s="161"/>
      <c r="R26" s="52">
        <v>2</v>
      </c>
      <c r="S26" s="53">
        <f t="shared" si="5"/>
        <v>0.76111111111111107</v>
      </c>
      <c r="T26" s="54">
        <f t="shared" si="0"/>
        <v>76.111111111111114</v>
      </c>
      <c r="U26" s="6"/>
      <c r="V26" s="6"/>
      <c r="W26" s="151"/>
      <c r="X26" s="152"/>
      <c r="Y26" s="152"/>
      <c r="Z26" s="152"/>
      <c r="AA26" s="152"/>
      <c r="AB26" s="152"/>
      <c r="AC26" s="152"/>
      <c r="AD26" s="152"/>
      <c r="AE26" s="152"/>
      <c r="AF26" s="152"/>
      <c r="AG26" s="152"/>
      <c r="AH26" s="152"/>
      <c r="AI26" s="152"/>
      <c r="AJ26" s="152"/>
      <c r="AK26" s="152"/>
      <c r="AL26" s="152"/>
      <c r="AM26" s="152"/>
      <c r="AN26" s="152"/>
      <c r="AO26" s="152"/>
      <c r="AP26" s="152"/>
      <c r="AQ26" s="152"/>
      <c r="AR26" s="152"/>
      <c r="AS26" s="152"/>
      <c r="AT26" s="152"/>
      <c r="AU26" s="152"/>
      <c r="AV26" s="152"/>
      <c r="AW26" s="152"/>
      <c r="AX26" s="152"/>
      <c r="AY26" s="152"/>
      <c r="AZ26" s="152"/>
      <c r="BA26" s="152"/>
      <c r="BB26" s="152"/>
      <c r="BC26" s="152"/>
      <c r="BD26" s="152"/>
      <c r="BE26" s="152"/>
      <c r="BF26" s="152"/>
      <c r="BG26" s="152"/>
      <c r="BH26" s="152"/>
      <c r="BI26" s="152"/>
      <c r="BJ26" s="152"/>
      <c r="BK26" s="152"/>
      <c r="BL26" s="152"/>
      <c r="BM26" s="152"/>
      <c r="BN26" s="152"/>
      <c r="BO26" s="152"/>
      <c r="BP26" s="152"/>
      <c r="BQ26" s="152"/>
      <c r="BR26" s="152"/>
      <c r="BS26" s="152"/>
      <c r="BT26" s="152"/>
      <c r="BU26" s="152"/>
      <c r="BV26" s="152"/>
      <c r="BW26" s="152"/>
      <c r="BX26" s="152"/>
      <c r="BY26" s="152"/>
      <c r="BZ26" s="152"/>
      <c r="CA26" s="152"/>
      <c r="CB26" s="152"/>
      <c r="CC26" s="152"/>
      <c r="CD26" s="152"/>
      <c r="CE26" s="152"/>
      <c r="CF26" s="152"/>
      <c r="CG26" s="152"/>
      <c r="CH26" s="153"/>
    </row>
    <row r="27" spans="1:86" s="26" customFormat="1" ht="53.4" customHeight="1">
      <c r="A27" s="25"/>
      <c r="B27" s="198"/>
      <c r="C27" s="146" t="s">
        <v>62</v>
      </c>
      <c r="D27" s="28" t="s">
        <v>63</v>
      </c>
      <c r="E27" s="11">
        <v>84</v>
      </c>
      <c r="F27" s="11">
        <v>56</v>
      </c>
      <c r="G27" s="11">
        <v>58</v>
      </c>
      <c r="H27" s="11">
        <v>57</v>
      </c>
      <c r="I27" s="11">
        <v>54</v>
      </c>
      <c r="J27" s="11">
        <f t="shared" si="7"/>
        <v>309</v>
      </c>
      <c r="K27" s="9">
        <f t="shared" si="8"/>
        <v>61.8</v>
      </c>
      <c r="L27" s="10">
        <f>K27/60</f>
        <v>1.03</v>
      </c>
      <c r="M27" s="10" t="s">
        <v>44</v>
      </c>
      <c r="N27" s="11">
        <f t="shared" si="3"/>
        <v>54</v>
      </c>
      <c r="O27" s="11">
        <f t="shared" si="4"/>
        <v>84</v>
      </c>
      <c r="P27" s="12">
        <v>0.26</v>
      </c>
      <c r="Q27" s="49" t="s">
        <v>58</v>
      </c>
      <c r="R27" s="52">
        <v>1</v>
      </c>
      <c r="S27" s="53">
        <f t="shared" si="5"/>
        <v>1.03</v>
      </c>
      <c r="T27" s="54">
        <f t="shared" si="0"/>
        <v>103</v>
      </c>
      <c r="U27" s="6"/>
      <c r="V27" s="6"/>
      <c r="W27" s="151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  <c r="AJ27" s="152"/>
      <c r="AK27" s="152"/>
      <c r="AL27" s="152"/>
      <c r="AM27" s="152"/>
      <c r="AN27" s="152"/>
      <c r="AO27" s="152"/>
      <c r="AP27" s="152"/>
      <c r="AQ27" s="152"/>
      <c r="AR27" s="152"/>
      <c r="AS27" s="152"/>
      <c r="AT27" s="152"/>
      <c r="AU27" s="152"/>
      <c r="AV27" s="152"/>
      <c r="AW27" s="152"/>
      <c r="AX27" s="152"/>
      <c r="AY27" s="152"/>
      <c r="AZ27" s="152"/>
      <c r="BA27" s="152"/>
      <c r="BB27" s="152"/>
      <c r="BC27" s="152"/>
      <c r="BD27" s="152"/>
      <c r="BE27" s="152"/>
      <c r="BF27" s="152"/>
      <c r="BG27" s="152"/>
      <c r="BH27" s="152"/>
      <c r="BI27" s="152"/>
      <c r="BJ27" s="152"/>
      <c r="BK27" s="152"/>
      <c r="BL27" s="152"/>
      <c r="BM27" s="152"/>
      <c r="BN27" s="152"/>
      <c r="BO27" s="152"/>
      <c r="BP27" s="152"/>
      <c r="BQ27" s="152"/>
      <c r="BR27" s="152"/>
      <c r="BS27" s="152"/>
      <c r="BT27" s="152"/>
      <c r="BU27" s="152"/>
      <c r="BV27" s="152"/>
      <c r="BW27" s="152"/>
      <c r="BX27" s="152"/>
      <c r="BY27" s="152"/>
      <c r="BZ27" s="152"/>
      <c r="CA27" s="152"/>
      <c r="CB27" s="152"/>
      <c r="CC27" s="152"/>
      <c r="CD27" s="152"/>
      <c r="CE27" s="152"/>
      <c r="CF27" s="152"/>
      <c r="CG27" s="152"/>
      <c r="CH27" s="153"/>
    </row>
    <row r="28" spans="1:86" s="26" customFormat="1" ht="53.4" customHeight="1">
      <c r="A28" s="25"/>
      <c r="B28" s="198"/>
      <c r="C28" s="147"/>
      <c r="D28" s="28" t="s">
        <v>138</v>
      </c>
      <c r="E28" s="11">
        <f>38+44</f>
        <v>82</v>
      </c>
      <c r="F28" s="11">
        <f>47+39</f>
        <v>86</v>
      </c>
      <c r="G28" s="11">
        <f>43+35</f>
        <v>78</v>
      </c>
      <c r="H28" s="11">
        <f>52+41</f>
        <v>93</v>
      </c>
      <c r="I28" s="11">
        <f>37+41</f>
        <v>78</v>
      </c>
      <c r="J28" s="11">
        <f t="shared" ref="J28" si="15">SUM(E28:I28)</f>
        <v>417</v>
      </c>
      <c r="K28" s="9">
        <f t="shared" ref="K28" si="16">J28/5</f>
        <v>83.4</v>
      </c>
      <c r="L28" s="10">
        <f>K28/60</f>
        <v>1.3900000000000001</v>
      </c>
      <c r="M28" s="10" t="s">
        <v>140</v>
      </c>
      <c r="N28" s="11">
        <f t="shared" ref="N28" si="17">MIN(E28:I28)</f>
        <v>78</v>
      </c>
      <c r="O28" s="11">
        <f t="shared" ref="O28" si="18">MAX(E28:I28)</f>
        <v>93</v>
      </c>
      <c r="P28" s="12">
        <v>0.19</v>
      </c>
      <c r="Q28" s="49" t="s">
        <v>139</v>
      </c>
      <c r="R28" s="52">
        <v>2</v>
      </c>
      <c r="S28" s="53">
        <f t="shared" ref="S28" si="19">L28/R28</f>
        <v>0.69500000000000006</v>
      </c>
      <c r="T28" s="54">
        <f t="shared" si="0"/>
        <v>69.5</v>
      </c>
      <c r="U28" s="6"/>
      <c r="V28" s="6"/>
      <c r="W28" s="151"/>
      <c r="X28" s="152"/>
      <c r="Y28" s="152"/>
      <c r="Z28" s="152"/>
      <c r="AA28" s="152"/>
      <c r="AB28" s="152"/>
      <c r="AC28" s="152"/>
      <c r="AD28" s="152"/>
      <c r="AE28" s="152"/>
      <c r="AF28" s="152"/>
      <c r="AG28" s="152"/>
      <c r="AH28" s="152"/>
      <c r="AI28" s="152"/>
      <c r="AJ28" s="152"/>
      <c r="AK28" s="152"/>
      <c r="AL28" s="152"/>
      <c r="AM28" s="152"/>
      <c r="AN28" s="152"/>
      <c r="AO28" s="152"/>
      <c r="AP28" s="152"/>
      <c r="AQ28" s="152"/>
      <c r="AR28" s="152"/>
      <c r="AS28" s="152"/>
      <c r="AT28" s="152"/>
      <c r="AU28" s="152"/>
      <c r="AV28" s="152"/>
      <c r="AW28" s="152"/>
      <c r="AX28" s="152"/>
      <c r="AY28" s="152"/>
      <c r="AZ28" s="152"/>
      <c r="BA28" s="152"/>
      <c r="BB28" s="152"/>
      <c r="BC28" s="152"/>
      <c r="BD28" s="152"/>
      <c r="BE28" s="152"/>
      <c r="BF28" s="152"/>
      <c r="BG28" s="152"/>
      <c r="BH28" s="152"/>
      <c r="BI28" s="152"/>
      <c r="BJ28" s="152"/>
      <c r="BK28" s="152"/>
      <c r="BL28" s="152"/>
      <c r="BM28" s="152"/>
      <c r="BN28" s="152"/>
      <c r="BO28" s="152"/>
      <c r="BP28" s="152"/>
      <c r="BQ28" s="152"/>
      <c r="BR28" s="152"/>
      <c r="BS28" s="152"/>
      <c r="BT28" s="152"/>
      <c r="BU28" s="152"/>
      <c r="BV28" s="152"/>
      <c r="BW28" s="152"/>
      <c r="BX28" s="152"/>
      <c r="BY28" s="152"/>
      <c r="BZ28" s="152"/>
      <c r="CA28" s="152"/>
      <c r="CB28" s="152"/>
      <c r="CC28" s="152"/>
      <c r="CD28" s="152"/>
      <c r="CE28" s="152"/>
      <c r="CF28" s="152"/>
      <c r="CG28" s="152"/>
      <c r="CH28" s="153"/>
    </row>
    <row r="29" spans="1:86" s="26" customFormat="1" ht="53.4" customHeight="1">
      <c r="A29" s="25"/>
      <c r="B29" s="198"/>
      <c r="C29" s="146" t="s">
        <v>64</v>
      </c>
      <c r="D29" s="28" t="s">
        <v>65</v>
      </c>
      <c r="E29" s="8">
        <v>61</v>
      </c>
      <c r="F29" s="8">
        <v>67</v>
      </c>
      <c r="G29" s="8">
        <v>65</v>
      </c>
      <c r="H29" s="8">
        <v>66</v>
      </c>
      <c r="I29" s="8">
        <v>65</v>
      </c>
      <c r="J29" s="8">
        <f t="shared" si="7"/>
        <v>324</v>
      </c>
      <c r="K29" s="9">
        <f t="shared" si="8"/>
        <v>64.8</v>
      </c>
      <c r="L29" s="10">
        <f t="shared" si="9"/>
        <v>1.0799999999999998</v>
      </c>
      <c r="M29" s="10" t="s">
        <v>141</v>
      </c>
      <c r="N29" s="11">
        <f t="shared" si="3"/>
        <v>61</v>
      </c>
      <c r="O29" s="11">
        <f t="shared" si="4"/>
        <v>67</v>
      </c>
      <c r="P29" s="12">
        <v>0.1</v>
      </c>
      <c r="Q29" s="49" t="s">
        <v>58</v>
      </c>
      <c r="R29" s="52">
        <v>1</v>
      </c>
      <c r="S29" s="53">
        <f t="shared" si="5"/>
        <v>1.0799999999999998</v>
      </c>
      <c r="T29" s="54">
        <f t="shared" si="0"/>
        <v>107.99999999999999</v>
      </c>
      <c r="U29" s="6"/>
      <c r="V29" s="6"/>
      <c r="W29" s="151"/>
      <c r="X29" s="152"/>
      <c r="Y29" s="152"/>
      <c r="Z29" s="152"/>
      <c r="AA29" s="152"/>
      <c r="AB29" s="152"/>
      <c r="AC29" s="152"/>
      <c r="AD29" s="152"/>
      <c r="AE29" s="152"/>
      <c r="AF29" s="152"/>
      <c r="AG29" s="152"/>
      <c r="AH29" s="152"/>
      <c r="AI29" s="152"/>
      <c r="AJ29" s="152"/>
      <c r="AK29" s="152"/>
      <c r="AL29" s="152"/>
      <c r="AM29" s="152"/>
      <c r="AN29" s="152"/>
      <c r="AO29" s="152"/>
      <c r="AP29" s="152"/>
      <c r="AQ29" s="152"/>
      <c r="AR29" s="152"/>
      <c r="AS29" s="152"/>
      <c r="AT29" s="152"/>
      <c r="AU29" s="152"/>
      <c r="AV29" s="152"/>
      <c r="AW29" s="152"/>
      <c r="AX29" s="152"/>
      <c r="AY29" s="152"/>
      <c r="AZ29" s="152"/>
      <c r="BA29" s="152"/>
      <c r="BB29" s="152"/>
      <c r="BC29" s="152"/>
      <c r="BD29" s="152"/>
      <c r="BE29" s="152"/>
      <c r="BF29" s="152"/>
      <c r="BG29" s="152"/>
      <c r="BH29" s="152"/>
      <c r="BI29" s="152"/>
      <c r="BJ29" s="152"/>
      <c r="BK29" s="152"/>
      <c r="BL29" s="152"/>
      <c r="BM29" s="152"/>
      <c r="BN29" s="152"/>
      <c r="BO29" s="152"/>
      <c r="BP29" s="152"/>
      <c r="BQ29" s="152"/>
      <c r="BR29" s="152"/>
      <c r="BS29" s="152"/>
      <c r="BT29" s="152"/>
      <c r="BU29" s="152"/>
      <c r="BV29" s="152"/>
      <c r="BW29" s="152"/>
      <c r="BX29" s="152"/>
      <c r="BY29" s="152"/>
      <c r="BZ29" s="152"/>
      <c r="CA29" s="152"/>
      <c r="CB29" s="152"/>
      <c r="CC29" s="152"/>
      <c r="CD29" s="152"/>
      <c r="CE29" s="152"/>
      <c r="CF29" s="152"/>
      <c r="CG29" s="152"/>
      <c r="CH29" s="153"/>
    </row>
    <row r="30" spans="1:86" s="26" customFormat="1" ht="53.4" customHeight="1">
      <c r="A30" s="25"/>
      <c r="B30" s="198"/>
      <c r="C30" s="147"/>
      <c r="D30" s="28" t="s">
        <v>138</v>
      </c>
      <c r="E30" s="8">
        <f>49+51</f>
        <v>100</v>
      </c>
      <c r="F30" s="8">
        <f>48+42</f>
        <v>90</v>
      </c>
      <c r="G30" s="8">
        <f>46+44</f>
        <v>90</v>
      </c>
      <c r="H30" s="8">
        <f>52+49</f>
        <v>101</v>
      </c>
      <c r="I30" s="8">
        <f>51+45</f>
        <v>96</v>
      </c>
      <c r="J30" s="8">
        <f t="shared" si="7"/>
        <v>477</v>
      </c>
      <c r="K30" s="9">
        <f t="shared" ref="K30" si="20">J30/5</f>
        <v>95.4</v>
      </c>
      <c r="L30" s="10">
        <f t="shared" ref="L30" si="21">K30/60</f>
        <v>1.59</v>
      </c>
      <c r="M30" s="10" t="s">
        <v>142</v>
      </c>
      <c r="N30" s="11">
        <f t="shared" ref="N30" si="22">MIN(E30:I30)</f>
        <v>90</v>
      </c>
      <c r="O30" s="11">
        <f t="shared" ref="O30" si="23">MAX(E30:I30)</f>
        <v>101</v>
      </c>
      <c r="P30" s="12">
        <v>0.02</v>
      </c>
      <c r="Q30" s="49" t="s">
        <v>58</v>
      </c>
      <c r="R30" s="52">
        <v>1</v>
      </c>
      <c r="S30" s="53">
        <f t="shared" si="5"/>
        <v>1.59</v>
      </c>
      <c r="T30" s="54">
        <f t="shared" si="0"/>
        <v>159</v>
      </c>
      <c r="U30" s="6"/>
      <c r="V30" s="6"/>
      <c r="W30" s="151"/>
      <c r="X30" s="152"/>
      <c r="Y30" s="152"/>
      <c r="Z30" s="152"/>
      <c r="AA30" s="152"/>
      <c r="AB30" s="152"/>
      <c r="AC30" s="152"/>
      <c r="AD30" s="152"/>
      <c r="AE30" s="152"/>
      <c r="AF30" s="152"/>
      <c r="AG30" s="152"/>
      <c r="AH30" s="152"/>
      <c r="AI30" s="152"/>
      <c r="AJ30" s="152"/>
      <c r="AK30" s="152"/>
      <c r="AL30" s="152"/>
      <c r="AM30" s="152"/>
      <c r="AN30" s="152"/>
      <c r="AO30" s="152"/>
      <c r="AP30" s="152"/>
      <c r="AQ30" s="152"/>
      <c r="AR30" s="152"/>
      <c r="AS30" s="152"/>
      <c r="AT30" s="152"/>
      <c r="AU30" s="152"/>
      <c r="AV30" s="152"/>
      <c r="AW30" s="152"/>
      <c r="AX30" s="152"/>
      <c r="AY30" s="152"/>
      <c r="AZ30" s="152"/>
      <c r="BA30" s="152"/>
      <c r="BB30" s="152"/>
      <c r="BC30" s="152"/>
      <c r="BD30" s="152"/>
      <c r="BE30" s="152"/>
      <c r="BF30" s="152"/>
      <c r="BG30" s="152"/>
      <c r="BH30" s="152"/>
      <c r="BI30" s="152"/>
      <c r="BJ30" s="152"/>
      <c r="BK30" s="152"/>
      <c r="BL30" s="152"/>
      <c r="BM30" s="152"/>
      <c r="BN30" s="152"/>
      <c r="BO30" s="152"/>
      <c r="BP30" s="152"/>
      <c r="BQ30" s="152"/>
      <c r="BR30" s="152"/>
      <c r="BS30" s="152"/>
      <c r="BT30" s="152"/>
      <c r="BU30" s="152"/>
      <c r="BV30" s="152"/>
      <c r="BW30" s="152"/>
      <c r="BX30" s="152"/>
      <c r="BY30" s="152"/>
      <c r="BZ30" s="152"/>
      <c r="CA30" s="152"/>
      <c r="CB30" s="152"/>
      <c r="CC30" s="152"/>
      <c r="CD30" s="152"/>
      <c r="CE30" s="152"/>
      <c r="CF30" s="152"/>
      <c r="CG30" s="152"/>
      <c r="CH30" s="153"/>
    </row>
    <row r="31" spans="1:86" s="26" customFormat="1" ht="53.4" customHeight="1">
      <c r="A31" s="25"/>
      <c r="B31" s="198"/>
      <c r="C31" s="29" t="s">
        <v>66</v>
      </c>
      <c r="D31" s="29" t="s">
        <v>67</v>
      </c>
      <c r="E31" s="8">
        <v>191</v>
      </c>
      <c r="F31" s="8">
        <v>192</v>
      </c>
      <c r="G31" s="8">
        <v>220</v>
      </c>
      <c r="H31" s="14" t="s">
        <v>21</v>
      </c>
      <c r="I31" s="14" t="s">
        <v>21</v>
      </c>
      <c r="J31" s="8">
        <f t="shared" si="7"/>
        <v>603</v>
      </c>
      <c r="K31" s="9">
        <f>J31/3</f>
        <v>201</v>
      </c>
      <c r="L31" s="10">
        <f t="shared" si="9"/>
        <v>3.35</v>
      </c>
      <c r="M31" s="10" t="s">
        <v>68</v>
      </c>
      <c r="N31" s="11">
        <f t="shared" si="3"/>
        <v>191</v>
      </c>
      <c r="O31" s="11">
        <f t="shared" si="4"/>
        <v>220</v>
      </c>
      <c r="P31" s="12">
        <v>0.15</v>
      </c>
      <c r="Q31" s="49" t="s">
        <v>69</v>
      </c>
      <c r="R31" s="52">
        <v>1</v>
      </c>
      <c r="S31" s="53">
        <f t="shared" si="5"/>
        <v>3.35</v>
      </c>
      <c r="T31" s="54">
        <f t="shared" si="0"/>
        <v>335</v>
      </c>
      <c r="U31" s="6"/>
      <c r="V31" s="6"/>
      <c r="W31" s="151"/>
      <c r="X31" s="152"/>
      <c r="Y31" s="152"/>
      <c r="Z31" s="152"/>
      <c r="AA31" s="152"/>
      <c r="AB31" s="152"/>
      <c r="AC31" s="152"/>
      <c r="AD31" s="152"/>
      <c r="AE31" s="152"/>
      <c r="AF31" s="152"/>
      <c r="AG31" s="152"/>
      <c r="AH31" s="152"/>
      <c r="AI31" s="152"/>
      <c r="AJ31" s="152"/>
      <c r="AK31" s="152"/>
      <c r="AL31" s="152"/>
      <c r="AM31" s="152"/>
      <c r="AN31" s="152"/>
      <c r="AO31" s="152"/>
      <c r="AP31" s="152"/>
      <c r="AQ31" s="152"/>
      <c r="AR31" s="152"/>
      <c r="AS31" s="152"/>
      <c r="AT31" s="152"/>
      <c r="AU31" s="152"/>
      <c r="AV31" s="152"/>
      <c r="AW31" s="152"/>
      <c r="AX31" s="152"/>
      <c r="AY31" s="152"/>
      <c r="AZ31" s="152"/>
      <c r="BA31" s="152"/>
      <c r="BB31" s="152"/>
      <c r="BC31" s="152"/>
      <c r="BD31" s="152"/>
      <c r="BE31" s="152"/>
      <c r="BF31" s="152"/>
      <c r="BG31" s="152"/>
      <c r="BH31" s="152"/>
      <c r="BI31" s="152"/>
      <c r="BJ31" s="152"/>
      <c r="BK31" s="152"/>
      <c r="BL31" s="152"/>
      <c r="BM31" s="152"/>
      <c r="BN31" s="152"/>
      <c r="BO31" s="152"/>
      <c r="BP31" s="152"/>
      <c r="BQ31" s="152"/>
      <c r="BR31" s="152"/>
      <c r="BS31" s="152"/>
      <c r="BT31" s="152"/>
      <c r="BU31" s="152"/>
      <c r="BV31" s="152"/>
      <c r="BW31" s="152"/>
      <c r="BX31" s="152"/>
      <c r="BY31" s="152"/>
      <c r="BZ31" s="152"/>
      <c r="CA31" s="152"/>
      <c r="CB31" s="152"/>
      <c r="CC31" s="152"/>
      <c r="CD31" s="152"/>
      <c r="CE31" s="152"/>
      <c r="CF31" s="152"/>
      <c r="CG31" s="152"/>
      <c r="CH31" s="153"/>
    </row>
    <row r="32" spans="1:86" s="26" customFormat="1" ht="53.4" customHeight="1">
      <c r="A32" s="25"/>
      <c r="B32" s="199"/>
      <c r="C32" s="30" t="s">
        <v>70</v>
      </c>
      <c r="D32" s="31" t="s">
        <v>167</v>
      </c>
      <c r="E32" s="8">
        <v>55</v>
      </c>
      <c r="F32" s="8">
        <v>66</v>
      </c>
      <c r="G32" s="8">
        <v>66</v>
      </c>
      <c r="H32" s="8">
        <v>36</v>
      </c>
      <c r="I32" s="8">
        <v>56</v>
      </c>
      <c r="J32" s="8">
        <f t="shared" si="7"/>
        <v>279</v>
      </c>
      <c r="K32" s="9">
        <f t="shared" ref="K32" si="24">J32/5</f>
        <v>55.8</v>
      </c>
      <c r="L32" s="10">
        <f t="shared" si="9"/>
        <v>0.92999999999999994</v>
      </c>
      <c r="M32" s="10" t="s">
        <v>71</v>
      </c>
      <c r="N32" s="11">
        <f t="shared" si="3"/>
        <v>36</v>
      </c>
      <c r="O32" s="11">
        <f t="shared" si="4"/>
        <v>66</v>
      </c>
      <c r="P32" s="12">
        <v>0.08</v>
      </c>
      <c r="Q32" s="49" t="s">
        <v>69</v>
      </c>
      <c r="R32" s="52">
        <v>2</v>
      </c>
      <c r="S32" s="53">
        <f t="shared" si="5"/>
        <v>0.46499999999999997</v>
      </c>
      <c r="T32" s="54">
        <f t="shared" si="0"/>
        <v>46.5</v>
      </c>
      <c r="U32" s="6"/>
      <c r="V32" s="6"/>
      <c r="W32" s="151"/>
      <c r="X32" s="152"/>
      <c r="Y32" s="152"/>
      <c r="Z32" s="152"/>
      <c r="AA32" s="152"/>
      <c r="AB32" s="152"/>
      <c r="AC32" s="152"/>
      <c r="AD32" s="152"/>
      <c r="AE32" s="152"/>
      <c r="AF32" s="152"/>
      <c r="AG32" s="152"/>
      <c r="AH32" s="152"/>
      <c r="AI32" s="152"/>
      <c r="AJ32" s="152"/>
      <c r="AK32" s="152"/>
      <c r="AL32" s="152"/>
      <c r="AM32" s="152"/>
      <c r="AN32" s="152"/>
      <c r="AO32" s="152"/>
      <c r="AP32" s="152"/>
      <c r="AQ32" s="152"/>
      <c r="AR32" s="152"/>
      <c r="AS32" s="152"/>
      <c r="AT32" s="152"/>
      <c r="AU32" s="152"/>
      <c r="AV32" s="152"/>
      <c r="AW32" s="152"/>
      <c r="AX32" s="152"/>
      <c r="AY32" s="152"/>
      <c r="AZ32" s="152"/>
      <c r="BA32" s="152"/>
      <c r="BB32" s="152"/>
      <c r="BC32" s="152"/>
      <c r="BD32" s="152"/>
      <c r="BE32" s="152"/>
      <c r="BF32" s="152"/>
      <c r="BG32" s="152"/>
      <c r="BH32" s="152"/>
      <c r="BI32" s="152"/>
      <c r="BJ32" s="152"/>
      <c r="BK32" s="152"/>
      <c r="BL32" s="152"/>
      <c r="BM32" s="152"/>
      <c r="BN32" s="152"/>
      <c r="BO32" s="152"/>
      <c r="BP32" s="152"/>
      <c r="BQ32" s="152"/>
      <c r="BR32" s="152"/>
      <c r="BS32" s="152"/>
      <c r="BT32" s="152"/>
      <c r="BU32" s="152"/>
      <c r="BV32" s="152"/>
      <c r="BW32" s="152"/>
      <c r="BX32" s="152"/>
      <c r="BY32" s="152"/>
      <c r="BZ32" s="152"/>
      <c r="CA32" s="152"/>
      <c r="CB32" s="152"/>
      <c r="CC32" s="152"/>
      <c r="CD32" s="152"/>
      <c r="CE32" s="152"/>
      <c r="CF32" s="152"/>
      <c r="CG32" s="152"/>
      <c r="CH32" s="153"/>
    </row>
    <row r="33" spans="1:86" s="26" customFormat="1" ht="53.4" customHeight="1">
      <c r="A33" s="25"/>
      <c r="B33" s="200" t="s">
        <v>72</v>
      </c>
      <c r="C33" s="145" t="s">
        <v>73</v>
      </c>
      <c r="D33" s="145" t="s">
        <v>165</v>
      </c>
      <c r="E33" s="8">
        <v>28</v>
      </c>
      <c r="F33" s="8">
        <v>29</v>
      </c>
      <c r="G33" s="8">
        <v>28</v>
      </c>
      <c r="H33" s="14" t="s">
        <v>21</v>
      </c>
      <c r="I33" s="14" t="s">
        <v>21</v>
      </c>
      <c r="J33" s="8">
        <f t="shared" ref="J33" si="25">SUM(E33:I33)</f>
        <v>85</v>
      </c>
      <c r="K33" s="9">
        <f>J33/3</f>
        <v>28.333333333333332</v>
      </c>
      <c r="L33" s="10">
        <f t="shared" ref="L33" si="26">K33/60</f>
        <v>0.47222222222222221</v>
      </c>
      <c r="M33" s="10" t="s">
        <v>74</v>
      </c>
      <c r="N33" s="11">
        <f t="shared" ref="N33" si="27">MIN(E33:I33)</f>
        <v>28</v>
      </c>
      <c r="O33" s="11">
        <f t="shared" ref="O33" si="28">MAX(E33:I33)</f>
        <v>29</v>
      </c>
      <c r="P33" s="12">
        <v>0.14000000000000001</v>
      </c>
      <c r="Q33" s="127" t="s">
        <v>75</v>
      </c>
      <c r="R33" s="52">
        <v>1</v>
      </c>
      <c r="S33" s="53">
        <f t="shared" ref="S33" si="29">L33/R33</f>
        <v>0.47222222222222221</v>
      </c>
      <c r="T33" s="54">
        <f t="shared" ref="T33" si="30">S33*100</f>
        <v>47.222222222222221</v>
      </c>
      <c r="U33" s="6"/>
      <c r="V33" s="6"/>
      <c r="W33" s="151"/>
      <c r="X33" s="152"/>
      <c r="Y33" s="152"/>
      <c r="Z33" s="152"/>
      <c r="AA33" s="152"/>
      <c r="AB33" s="152"/>
      <c r="AC33" s="152"/>
      <c r="AD33" s="152"/>
      <c r="AE33" s="152"/>
      <c r="AF33" s="152"/>
      <c r="AG33" s="152"/>
      <c r="AH33" s="152"/>
      <c r="AI33" s="152"/>
      <c r="AJ33" s="152"/>
      <c r="AK33" s="152"/>
      <c r="AL33" s="152"/>
      <c r="AM33" s="152"/>
      <c r="AN33" s="152"/>
      <c r="AO33" s="152"/>
      <c r="AP33" s="152"/>
      <c r="AQ33" s="152"/>
      <c r="AR33" s="152"/>
      <c r="AS33" s="152"/>
      <c r="AT33" s="152"/>
      <c r="AU33" s="152"/>
      <c r="AV33" s="152"/>
      <c r="AW33" s="152"/>
      <c r="AX33" s="152"/>
      <c r="AY33" s="152"/>
      <c r="AZ33" s="152"/>
      <c r="BA33" s="152"/>
      <c r="BB33" s="152"/>
      <c r="BC33" s="152"/>
      <c r="BD33" s="152"/>
      <c r="BE33" s="152"/>
      <c r="BF33" s="152"/>
      <c r="BG33" s="152"/>
      <c r="BH33" s="152"/>
      <c r="BI33" s="152"/>
      <c r="BJ33" s="152"/>
      <c r="BK33" s="152"/>
      <c r="BL33" s="152"/>
      <c r="BM33" s="152"/>
      <c r="BN33" s="152"/>
      <c r="BO33" s="152"/>
      <c r="BP33" s="152"/>
      <c r="BQ33" s="152"/>
      <c r="BR33" s="152"/>
      <c r="BS33" s="152"/>
      <c r="BT33" s="152"/>
      <c r="BU33" s="152"/>
      <c r="BV33" s="152"/>
      <c r="BW33" s="152"/>
      <c r="BX33" s="152"/>
      <c r="BY33" s="152"/>
      <c r="BZ33" s="152"/>
      <c r="CA33" s="152"/>
      <c r="CB33" s="152"/>
      <c r="CC33" s="152"/>
      <c r="CD33" s="152"/>
      <c r="CE33" s="152"/>
      <c r="CF33" s="152"/>
      <c r="CG33" s="152"/>
      <c r="CH33" s="153"/>
    </row>
    <row r="34" spans="1:86" s="26" customFormat="1" ht="53.4" customHeight="1">
      <c r="A34" s="25"/>
      <c r="B34" s="201"/>
      <c r="C34" s="32" t="s">
        <v>73</v>
      </c>
      <c r="D34" s="32" t="s">
        <v>166</v>
      </c>
      <c r="E34" s="8">
        <v>37</v>
      </c>
      <c r="F34" s="8">
        <v>38</v>
      </c>
      <c r="G34" s="8">
        <v>39</v>
      </c>
      <c r="H34" s="8">
        <v>39</v>
      </c>
      <c r="I34" s="8">
        <v>42</v>
      </c>
      <c r="J34" s="8">
        <f t="shared" si="7"/>
        <v>195</v>
      </c>
      <c r="K34" s="9">
        <f t="shared" si="8"/>
        <v>39</v>
      </c>
      <c r="L34" s="10">
        <f t="shared" si="9"/>
        <v>0.65</v>
      </c>
      <c r="M34" s="10" t="s">
        <v>74</v>
      </c>
      <c r="N34" s="11">
        <f t="shared" si="3"/>
        <v>37</v>
      </c>
      <c r="O34" s="11">
        <f t="shared" si="4"/>
        <v>42</v>
      </c>
      <c r="P34" s="12">
        <v>0.14000000000000001</v>
      </c>
      <c r="Q34" s="49" t="s">
        <v>75</v>
      </c>
      <c r="R34" s="52">
        <v>1</v>
      </c>
      <c r="S34" s="53">
        <f t="shared" si="5"/>
        <v>0.65</v>
      </c>
      <c r="T34" s="54">
        <f t="shared" si="0"/>
        <v>65</v>
      </c>
      <c r="U34" s="6"/>
      <c r="V34" s="6"/>
      <c r="W34" s="151"/>
      <c r="X34" s="152"/>
      <c r="Y34" s="152"/>
      <c r="Z34" s="152"/>
      <c r="AA34" s="152"/>
      <c r="AB34" s="152"/>
      <c r="AC34" s="152"/>
      <c r="AD34" s="152"/>
      <c r="AE34" s="152"/>
      <c r="AF34" s="152"/>
      <c r="AG34" s="152"/>
      <c r="AH34" s="152"/>
      <c r="AI34" s="152"/>
      <c r="AJ34" s="152"/>
      <c r="AK34" s="152"/>
      <c r="AL34" s="152"/>
      <c r="AM34" s="152"/>
      <c r="AN34" s="152"/>
      <c r="AO34" s="152"/>
      <c r="AP34" s="152"/>
      <c r="AQ34" s="152"/>
      <c r="AR34" s="152"/>
      <c r="AS34" s="152"/>
      <c r="AT34" s="152"/>
      <c r="AU34" s="152"/>
      <c r="AV34" s="152"/>
      <c r="AW34" s="152"/>
      <c r="AX34" s="152"/>
      <c r="AY34" s="152"/>
      <c r="AZ34" s="152"/>
      <c r="BA34" s="152"/>
      <c r="BB34" s="152"/>
      <c r="BC34" s="152"/>
      <c r="BD34" s="152"/>
      <c r="BE34" s="152"/>
      <c r="BF34" s="152"/>
      <c r="BG34" s="152"/>
      <c r="BH34" s="152"/>
      <c r="BI34" s="152"/>
      <c r="BJ34" s="152"/>
      <c r="BK34" s="152"/>
      <c r="BL34" s="152"/>
      <c r="BM34" s="152"/>
      <c r="BN34" s="152"/>
      <c r="BO34" s="152"/>
      <c r="BP34" s="152"/>
      <c r="BQ34" s="152"/>
      <c r="BR34" s="152"/>
      <c r="BS34" s="152"/>
      <c r="BT34" s="152"/>
      <c r="BU34" s="152"/>
      <c r="BV34" s="152"/>
      <c r="BW34" s="152"/>
      <c r="BX34" s="152"/>
      <c r="BY34" s="152"/>
      <c r="BZ34" s="152"/>
      <c r="CA34" s="152"/>
      <c r="CB34" s="152"/>
      <c r="CC34" s="152"/>
      <c r="CD34" s="152"/>
      <c r="CE34" s="152"/>
      <c r="CF34" s="152"/>
      <c r="CG34" s="152"/>
      <c r="CH34" s="153"/>
    </row>
    <row r="35" spans="1:86" s="26" customFormat="1" ht="53.4" customHeight="1">
      <c r="A35" s="25"/>
      <c r="B35" s="201"/>
      <c r="C35" s="33" t="s">
        <v>76</v>
      </c>
      <c r="D35" s="33" t="s">
        <v>77</v>
      </c>
      <c r="E35" s="8">
        <v>301</v>
      </c>
      <c r="F35" s="8">
        <v>375</v>
      </c>
      <c r="G35" s="14" t="s">
        <v>21</v>
      </c>
      <c r="H35" s="14" t="s">
        <v>21</v>
      </c>
      <c r="I35" s="14" t="s">
        <v>21</v>
      </c>
      <c r="J35" s="8">
        <f t="shared" si="7"/>
        <v>676</v>
      </c>
      <c r="K35" s="9">
        <f>J35/2</f>
        <v>338</v>
      </c>
      <c r="L35" s="10">
        <f t="shared" si="9"/>
        <v>5.6333333333333337</v>
      </c>
      <c r="M35" s="10" t="s">
        <v>78</v>
      </c>
      <c r="N35" s="11">
        <f t="shared" si="3"/>
        <v>301</v>
      </c>
      <c r="O35" s="11">
        <f t="shared" si="4"/>
        <v>375</v>
      </c>
      <c r="P35" s="12">
        <v>0.25</v>
      </c>
      <c r="Q35" s="49" t="s">
        <v>75</v>
      </c>
      <c r="R35" s="52">
        <v>5</v>
      </c>
      <c r="S35" s="53">
        <f t="shared" si="5"/>
        <v>1.1266666666666667</v>
      </c>
      <c r="T35" s="54">
        <f t="shared" si="0"/>
        <v>112.66666666666667</v>
      </c>
      <c r="U35" s="6"/>
      <c r="V35" s="6"/>
      <c r="W35" s="151"/>
      <c r="X35" s="152"/>
      <c r="Y35" s="152"/>
      <c r="Z35" s="152"/>
      <c r="AA35" s="152"/>
      <c r="AB35" s="152"/>
      <c r="AC35" s="152"/>
      <c r="AD35" s="152"/>
      <c r="AE35" s="152"/>
      <c r="AF35" s="152"/>
      <c r="AG35" s="152"/>
      <c r="AH35" s="152"/>
      <c r="AI35" s="152"/>
      <c r="AJ35" s="152"/>
      <c r="AK35" s="152"/>
      <c r="AL35" s="152"/>
      <c r="AM35" s="152"/>
      <c r="AN35" s="152"/>
      <c r="AO35" s="152"/>
      <c r="AP35" s="152"/>
      <c r="AQ35" s="152"/>
      <c r="AR35" s="152"/>
      <c r="AS35" s="152"/>
      <c r="AT35" s="152"/>
      <c r="AU35" s="152"/>
      <c r="AV35" s="152"/>
      <c r="AW35" s="152"/>
      <c r="AX35" s="152"/>
      <c r="AY35" s="152"/>
      <c r="AZ35" s="152"/>
      <c r="BA35" s="152"/>
      <c r="BB35" s="152"/>
      <c r="BC35" s="152"/>
      <c r="BD35" s="152"/>
      <c r="BE35" s="152"/>
      <c r="BF35" s="152"/>
      <c r="BG35" s="152"/>
      <c r="BH35" s="152"/>
      <c r="BI35" s="152"/>
      <c r="BJ35" s="152"/>
      <c r="BK35" s="152"/>
      <c r="BL35" s="152"/>
      <c r="BM35" s="152"/>
      <c r="BN35" s="152"/>
      <c r="BO35" s="152"/>
      <c r="BP35" s="152"/>
      <c r="BQ35" s="152"/>
      <c r="BR35" s="152"/>
      <c r="BS35" s="152"/>
      <c r="BT35" s="152"/>
      <c r="BU35" s="152"/>
      <c r="BV35" s="152"/>
      <c r="BW35" s="152"/>
      <c r="BX35" s="152"/>
      <c r="BY35" s="152"/>
      <c r="BZ35" s="152"/>
      <c r="CA35" s="152"/>
      <c r="CB35" s="152"/>
      <c r="CC35" s="152"/>
      <c r="CD35" s="152"/>
      <c r="CE35" s="152"/>
      <c r="CF35" s="152"/>
      <c r="CG35" s="152"/>
      <c r="CH35" s="153"/>
    </row>
    <row r="36" spans="1:86" s="26" customFormat="1" ht="53.4" customHeight="1">
      <c r="A36" s="25"/>
      <c r="B36" s="201"/>
      <c r="C36" s="34" t="s">
        <v>79</v>
      </c>
      <c r="D36" s="35" t="s">
        <v>80</v>
      </c>
      <c r="E36" s="8">
        <v>79</v>
      </c>
      <c r="F36" s="8">
        <v>76</v>
      </c>
      <c r="G36" s="8">
        <v>83</v>
      </c>
      <c r="H36" s="8">
        <v>96</v>
      </c>
      <c r="I36" s="8">
        <v>71</v>
      </c>
      <c r="J36" s="8">
        <f t="shared" si="7"/>
        <v>405</v>
      </c>
      <c r="K36" s="9">
        <f t="shared" si="8"/>
        <v>81</v>
      </c>
      <c r="L36" s="10">
        <f t="shared" si="9"/>
        <v>1.35</v>
      </c>
      <c r="M36" s="10" t="s">
        <v>81</v>
      </c>
      <c r="N36" s="11">
        <f t="shared" si="3"/>
        <v>71</v>
      </c>
      <c r="O36" s="11">
        <f t="shared" si="4"/>
        <v>96</v>
      </c>
      <c r="P36" s="12">
        <v>0.35</v>
      </c>
      <c r="Q36" s="49" t="s">
        <v>75</v>
      </c>
      <c r="R36" s="52">
        <v>1</v>
      </c>
      <c r="S36" s="53">
        <f t="shared" si="5"/>
        <v>1.35</v>
      </c>
      <c r="T36" s="54">
        <f t="shared" si="0"/>
        <v>135</v>
      </c>
      <c r="U36" s="6"/>
      <c r="V36" s="6"/>
      <c r="W36" s="151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  <c r="AJ36" s="152"/>
      <c r="AK36" s="152"/>
      <c r="AL36" s="152"/>
      <c r="AM36" s="152"/>
      <c r="AN36" s="152"/>
      <c r="AO36" s="152"/>
      <c r="AP36" s="152"/>
      <c r="AQ36" s="152"/>
      <c r="AR36" s="152"/>
      <c r="AS36" s="152"/>
      <c r="AT36" s="152"/>
      <c r="AU36" s="152"/>
      <c r="AV36" s="152"/>
      <c r="AW36" s="152"/>
      <c r="AX36" s="152"/>
      <c r="AY36" s="152"/>
      <c r="AZ36" s="152"/>
      <c r="BA36" s="152"/>
      <c r="BB36" s="152"/>
      <c r="BC36" s="152"/>
      <c r="BD36" s="152"/>
      <c r="BE36" s="152"/>
      <c r="BF36" s="152"/>
      <c r="BG36" s="152"/>
      <c r="BH36" s="152"/>
      <c r="BI36" s="152"/>
      <c r="BJ36" s="152"/>
      <c r="BK36" s="152"/>
      <c r="BL36" s="152"/>
      <c r="BM36" s="152"/>
      <c r="BN36" s="152"/>
      <c r="BO36" s="152"/>
      <c r="BP36" s="152"/>
      <c r="BQ36" s="152"/>
      <c r="BR36" s="152"/>
      <c r="BS36" s="152"/>
      <c r="BT36" s="152"/>
      <c r="BU36" s="152"/>
      <c r="BV36" s="152"/>
      <c r="BW36" s="152"/>
      <c r="BX36" s="152"/>
      <c r="BY36" s="152"/>
      <c r="BZ36" s="152"/>
      <c r="CA36" s="152"/>
      <c r="CB36" s="152"/>
      <c r="CC36" s="152"/>
      <c r="CD36" s="152"/>
      <c r="CE36" s="152"/>
      <c r="CF36" s="152"/>
      <c r="CG36" s="152"/>
      <c r="CH36" s="153"/>
    </row>
    <row r="37" spans="1:86" s="26" customFormat="1" ht="53.4" customHeight="1">
      <c r="A37" s="25"/>
      <c r="B37" s="201"/>
      <c r="C37" s="36" t="s">
        <v>82</v>
      </c>
      <c r="D37" s="37" t="s">
        <v>83</v>
      </c>
      <c r="E37" s="8">
        <v>100</v>
      </c>
      <c r="F37" s="8">
        <v>107</v>
      </c>
      <c r="G37" s="8">
        <v>107</v>
      </c>
      <c r="H37" s="8">
        <v>113</v>
      </c>
      <c r="I37" s="8">
        <v>97</v>
      </c>
      <c r="J37" s="8">
        <f t="shared" si="7"/>
        <v>524</v>
      </c>
      <c r="K37" s="9">
        <f t="shared" si="8"/>
        <v>104.8</v>
      </c>
      <c r="L37" s="10">
        <f t="shared" si="9"/>
        <v>1.7466666666666666</v>
      </c>
      <c r="M37" s="10" t="s">
        <v>84</v>
      </c>
      <c r="N37" s="11">
        <f t="shared" si="3"/>
        <v>97</v>
      </c>
      <c r="O37" s="11">
        <f t="shared" si="4"/>
        <v>113</v>
      </c>
      <c r="P37" s="12">
        <v>0.16</v>
      </c>
      <c r="Q37" s="49" t="s">
        <v>75</v>
      </c>
      <c r="R37" s="52">
        <v>1</v>
      </c>
      <c r="S37" s="53">
        <f t="shared" si="5"/>
        <v>1.7466666666666666</v>
      </c>
      <c r="T37" s="54">
        <f t="shared" si="0"/>
        <v>174.66666666666666</v>
      </c>
      <c r="U37" s="6"/>
      <c r="V37" s="6"/>
      <c r="W37" s="151"/>
      <c r="X37" s="152"/>
      <c r="Y37" s="152"/>
      <c r="Z37" s="152"/>
      <c r="AA37" s="152"/>
      <c r="AB37" s="152"/>
      <c r="AC37" s="152"/>
      <c r="AD37" s="152"/>
      <c r="AE37" s="152"/>
      <c r="AF37" s="152"/>
      <c r="AG37" s="152"/>
      <c r="AH37" s="152"/>
      <c r="AI37" s="152"/>
      <c r="AJ37" s="152"/>
      <c r="AK37" s="152"/>
      <c r="AL37" s="152"/>
      <c r="AM37" s="152"/>
      <c r="AN37" s="152"/>
      <c r="AO37" s="152"/>
      <c r="AP37" s="152"/>
      <c r="AQ37" s="152"/>
      <c r="AR37" s="152"/>
      <c r="AS37" s="152"/>
      <c r="AT37" s="152"/>
      <c r="AU37" s="152"/>
      <c r="AV37" s="152"/>
      <c r="AW37" s="152"/>
      <c r="AX37" s="152"/>
      <c r="AY37" s="152"/>
      <c r="AZ37" s="152"/>
      <c r="BA37" s="152"/>
      <c r="BB37" s="152"/>
      <c r="BC37" s="152"/>
      <c r="BD37" s="152"/>
      <c r="BE37" s="152"/>
      <c r="BF37" s="152"/>
      <c r="BG37" s="152"/>
      <c r="BH37" s="152"/>
      <c r="BI37" s="152"/>
      <c r="BJ37" s="152"/>
      <c r="BK37" s="152"/>
      <c r="BL37" s="152"/>
      <c r="BM37" s="152"/>
      <c r="BN37" s="152"/>
      <c r="BO37" s="152"/>
      <c r="BP37" s="152"/>
      <c r="BQ37" s="152"/>
      <c r="BR37" s="152"/>
      <c r="BS37" s="152"/>
      <c r="BT37" s="152"/>
      <c r="BU37" s="152"/>
      <c r="BV37" s="152"/>
      <c r="BW37" s="152"/>
      <c r="BX37" s="152"/>
      <c r="BY37" s="152"/>
      <c r="BZ37" s="152"/>
      <c r="CA37" s="152"/>
      <c r="CB37" s="152"/>
      <c r="CC37" s="152"/>
      <c r="CD37" s="152"/>
      <c r="CE37" s="152"/>
      <c r="CF37" s="152"/>
      <c r="CG37" s="152"/>
      <c r="CH37" s="153"/>
    </row>
    <row r="38" spans="1:86" s="26" customFormat="1" ht="53.4" customHeight="1" thickBot="1">
      <c r="A38" s="25"/>
      <c r="B38" s="202"/>
      <c r="C38" s="38" t="s">
        <v>85</v>
      </c>
      <c r="D38" s="39" t="s">
        <v>86</v>
      </c>
      <c r="E38" s="40">
        <v>391</v>
      </c>
      <c r="F38" s="40">
        <v>397</v>
      </c>
      <c r="G38" s="41" t="s">
        <v>21</v>
      </c>
      <c r="H38" s="41" t="s">
        <v>21</v>
      </c>
      <c r="I38" s="41" t="s">
        <v>21</v>
      </c>
      <c r="J38" s="40">
        <f t="shared" si="7"/>
        <v>788</v>
      </c>
      <c r="K38" s="42">
        <f>J38/2</f>
        <v>394</v>
      </c>
      <c r="L38" s="43">
        <f t="shared" si="9"/>
        <v>6.5666666666666664</v>
      </c>
      <c r="M38" s="43" t="s">
        <v>87</v>
      </c>
      <c r="N38" s="44">
        <f t="shared" si="3"/>
        <v>391</v>
      </c>
      <c r="O38" s="44">
        <f t="shared" si="4"/>
        <v>397</v>
      </c>
      <c r="P38" s="51">
        <v>0.02</v>
      </c>
      <c r="Q38" s="50" t="s">
        <v>69</v>
      </c>
      <c r="R38" s="59">
        <v>2</v>
      </c>
      <c r="S38" s="60">
        <f t="shared" si="5"/>
        <v>3.2833333333333332</v>
      </c>
      <c r="T38" s="61">
        <f t="shared" si="0"/>
        <v>328.33333333333331</v>
      </c>
      <c r="U38" s="6"/>
      <c r="V38" s="6"/>
      <c r="W38" s="151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52"/>
      <c r="AK38" s="152"/>
      <c r="AL38" s="152"/>
      <c r="AM38" s="152"/>
      <c r="AN38" s="152"/>
      <c r="AO38" s="152"/>
      <c r="AP38" s="152"/>
      <c r="AQ38" s="152"/>
      <c r="AR38" s="152"/>
      <c r="AS38" s="152"/>
      <c r="AT38" s="152"/>
      <c r="AU38" s="152"/>
      <c r="AV38" s="152"/>
      <c r="AW38" s="152"/>
      <c r="AX38" s="152"/>
      <c r="AY38" s="152"/>
      <c r="AZ38" s="152"/>
      <c r="BA38" s="152"/>
      <c r="BB38" s="152"/>
      <c r="BC38" s="152"/>
      <c r="BD38" s="152"/>
      <c r="BE38" s="152"/>
      <c r="BF38" s="152"/>
      <c r="BG38" s="152"/>
      <c r="BH38" s="152"/>
      <c r="BI38" s="152"/>
      <c r="BJ38" s="152"/>
      <c r="BK38" s="152"/>
      <c r="BL38" s="152"/>
      <c r="BM38" s="152"/>
      <c r="BN38" s="152"/>
      <c r="BO38" s="152"/>
      <c r="BP38" s="152"/>
      <c r="BQ38" s="152"/>
      <c r="BR38" s="152"/>
      <c r="BS38" s="152"/>
      <c r="BT38" s="152"/>
      <c r="BU38" s="152"/>
      <c r="BV38" s="152"/>
      <c r="BW38" s="152"/>
      <c r="BX38" s="152"/>
      <c r="BY38" s="152"/>
      <c r="BZ38" s="152"/>
      <c r="CA38" s="152"/>
      <c r="CB38" s="152"/>
      <c r="CC38" s="152"/>
      <c r="CD38" s="152"/>
      <c r="CE38" s="152"/>
      <c r="CF38" s="152"/>
      <c r="CG38" s="152"/>
      <c r="CH38" s="153"/>
    </row>
    <row r="39" spans="1:86" ht="19.2" thickTop="1" thickBot="1">
      <c r="D39" s="45"/>
      <c r="E39" s="46"/>
      <c r="F39" s="46"/>
      <c r="G39" s="46"/>
      <c r="H39" s="46"/>
      <c r="I39" s="46"/>
      <c r="J39" s="47"/>
      <c r="K39" s="45"/>
      <c r="L39" s="45"/>
      <c r="M39" s="45"/>
      <c r="N39" s="45"/>
      <c r="O39" s="45"/>
      <c r="P39" s="45"/>
      <c r="W39" s="154"/>
      <c r="X39" s="155"/>
      <c r="Y39" s="155"/>
      <c r="Z39" s="155"/>
      <c r="AA39" s="155"/>
      <c r="AB39" s="155"/>
      <c r="AC39" s="155"/>
      <c r="AD39" s="155"/>
      <c r="AE39" s="155"/>
      <c r="AF39" s="155"/>
      <c r="AG39" s="155"/>
      <c r="AH39" s="155"/>
      <c r="AI39" s="155"/>
      <c r="AJ39" s="155"/>
      <c r="AK39" s="155"/>
      <c r="AL39" s="155"/>
      <c r="AM39" s="155"/>
      <c r="AN39" s="155"/>
      <c r="AO39" s="155"/>
      <c r="AP39" s="155"/>
      <c r="AQ39" s="155"/>
      <c r="AR39" s="155"/>
      <c r="AS39" s="155"/>
      <c r="AT39" s="155"/>
      <c r="AU39" s="155"/>
      <c r="AV39" s="155"/>
      <c r="AW39" s="155"/>
      <c r="AX39" s="155"/>
      <c r="AY39" s="155"/>
      <c r="AZ39" s="155"/>
      <c r="BA39" s="155"/>
      <c r="BB39" s="155"/>
      <c r="BC39" s="155"/>
      <c r="BD39" s="155"/>
      <c r="BE39" s="155"/>
      <c r="BF39" s="155"/>
      <c r="BG39" s="155"/>
      <c r="BH39" s="155"/>
      <c r="BI39" s="155"/>
      <c r="BJ39" s="155"/>
      <c r="BK39" s="155"/>
      <c r="BL39" s="155"/>
      <c r="BM39" s="155"/>
      <c r="BN39" s="155"/>
      <c r="BO39" s="155"/>
      <c r="BP39" s="155"/>
      <c r="BQ39" s="155"/>
      <c r="BR39" s="155"/>
      <c r="BS39" s="155"/>
      <c r="BT39" s="155"/>
      <c r="BU39" s="155"/>
      <c r="BV39" s="155"/>
      <c r="BW39" s="155"/>
      <c r="BX39" s="155"/>
      <c r="BY39" s="155"/>
      <c r="BZ39" s="155"/>
      <c r="CA39" s="155"/>
      <c r="CB39" s="155"/>
      <c r="CC39" s="155"/>
      <c r="CD39" s="155"/>
      <c r="CE39" s="155"/>
      <c r="CF39" s="155"/>
      <c r="CG39" s="155"/>
      <c r="CH39" s="156"/>
    </row>
    <row r="40" spans="1:86" ht="18.600000000000001" thickTop="1"/>
  </sheetData>
  <mergeCells count="17">
    <mergeCell ref="B5:T5"/>
    <mergeCell ref="B33:B38"/>
    <mergeCell ref="C27:C28"/>
    <mergeCell ref="C29:C30"/>
    <mergeCell ref="W5:CH39"/>
    <mergeCell ref="B6:C6"/>
    <mergeCell ref="B7:B32"/>
    <mergeCell ref="C7:C10"/>
    <mergeCell ref="Q7:Q10"/>
    <mergeCell ref="C11:C14"/>
    <mergeCell ref="Q11:Q14"/>
    <mergeCell ref="C15:C18"/>
    <mergeCell ref="Q15:Q18"/>
    <mergeCell ref="C19:C21"/>
    <mergeCell ref="Q19:Q21"/>
    <mergeCell ref="C24:C26"/>
    <mergeCell ref="Q24:Q2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P36"/>
  <sheetViews>
    <sheetView zoomScale="145" zoomScaleNormal="145" workbookViewId="0">
      <selection activeCell="Q36" sqref="Q36"/>
    </sheetView>
  </sheetViews>
  <sheetFormatPr defaultRowHeight="14.4"/>
  <cols>
    <col min="2" max="2" width="13.6640625" hidden="1" customWidth="1"/>
    <col min="3" max="3" width="38.109375" hidden="1" customWidth="1"/>
    <col min="4" max="4" width="12.33203125" customWidth="1"/>
    <col min="5" max="5" width="35.88671875" bestFit="1" customWidth="1"/>
    <col min="6" max="6" width="12.44140625" bestFit="1" customWidth="1"/>
    <col min="7" max="7" width="11" customWidth="1"/>
    <col min="8" max="8" width="13.109375" hidden="1" customWidth="1"/>
    <col min="9" max="11" width="8.88671875" hidden="1" customWidth="1"/>
    <col min="12" max="12" width="31.33203125" hidden="1" customWidth="1"/>
    <col min="13" max="13" width="12.44140625" hidden="1" customWidth="1"/>
    <col min="14" max="14" width="15.33203125" hidden="1" customWidth="1"/>
    <col min="15" max="16" width="9.109375" style="117"/>
  </cols>
  <sheetData>
    <row r="2" spans="2:16">
      <c r="F2" s="173" t="s">
        <v>151</v>
      </c>
      <c r="G2" s="173"/>
      <c r="H2" s="112"/>
      <c r="I2" s="112"/>
      <c r="J2" s="112"/>
      <c r="K2" s="112"/>
      <c r="L2" s="112"/>
      <c r="M2" s="112"/>
      <c r="N2" s="112"/>
      <c r="O2" s="174" t="s">
        <v>152</v>
      </c>
      <c r="P2" s="174"/>
    </row>
    <row r="3" spans="2:16" ht="35.25" customHeight="1">
      <c r="B3" s="63" t="s">
        <v>92</v>
      </c>
      <c r="C3" s="63" t="s">
        <v>93</v>
      </c>
      <c r="D3" s="105" t="s">
        <v>145</v>
      </c>
      <c r="E3" s="64" t="s">
        <v>94</v>
      </c>
      <c r="F3" s="108" t="s">
        <v>95</v>
      </c>
      <c r="G3" s="108" t="s">
        <v>96</v>
      </c>
      <c r="H3" s="109" t="s">
        <v>97</v>
      </c>
      <c r="I3" s="65"/>
      <c r="J3" s="66"/>
      <c r="K3" s="66"/>
      <c r="L3" s="110" t="s">
        <v>98</v>
      </c>
      <c r="M3" s="111" t="s">
        <v>99</v>
      </c>
      <c r="N3" s="111" t="s">
        <v>100</v>
      </c>
      <c r="O3" s="113" t="s">
        <v>153</v>
      </c>
      <c r="P3" s="113" t="s">
        <v>154</v>
      </c>
    </row>
    <row r="4" spans="2:16">
      <c r="B4" s="180">
        <v>1</v>
      </c>
      <c r="C4" s="65" t="s">
        <v>101</v>
      </c>
      <c r="D4" s="106" t="s">
        <v>146</v>
      </c>
      <c r="E4" s="99" t="s">
        <v>102</v>
      </c>
      <c r="F4" s="67">
        <v>13</v>
      </c>
      <c r="G4" s="68">
        <v>92</v>
      </c>
      <c r="H4" s="69">
        <f>G4/F4</f>
        <v>7.0769230769230766</v>
      </c>
      <c r="I4" s="65"/>
      <c r="J4" s="182" t="s">
        <v>103</v>
      </c>
      <c r="K4" s="66"/>
      <c r="L4" s="70" t="s">
        <v>104</v>
      </c>
      <c r="M4" s="71"/>
      <c r="N4" s="95">
        <v>135</v>
      </c>
      <c r="O4" s="116">
        <v>135</v>
      </c>
      <c r="P4" s="116">
        <v>135</v>
      </c>
    </row>
    <row r="5" spans="2:16">
      <c r="B5" s="180"/>
      <c r="C5" s="72" t="s">
        <v>135</v>
      </c>
      <c r="D5" s="188" t="s">
        <v>147</v>
      </c>
      <c r="E5" s="100" t="s">
        <v>137</v>
      </c>
      <c r="F5" s="73">
        <v>0.1</v>
      </c>
      <c r="G5" s="74">
        <v>97</v>
      </c>
      <c r="H5" s="75">
        <f t="shared" ref="H5:H16" si="0">G5/F5</f>
        <v>970</v>
      </c>
      <c r="I5" s="65"/>
      <c r="J5" s="183"/>
      <c r="K5" s="66"/>
      <c r="L5" s="70" t="s">
        <v>105</v>
      </c>
      <c r="M5" s="71"/>
      <c r="N5" s="95">
        <v>174.66666666666666</v>
      </c>
      <c r="O5" s="175">
        <v>174.7</v>
      </c>
      <c r="P5" s="175">
        <v>174.7</v>
      </c>
    </row>
    <row r="6" spans="2:16">
      <c r="B6" s="180"/>
      <c r="C6" s="72" t="s">
        <v>136</v>
      </c>
      <c r="D6" s="189"/>
      <c r="E6" s="136" t="s">
        <v>144</v>
      </c>
      <c r="F6" s="139">
        <v>8</v>
      </c>
      <c r="G6" s="140">
        <v>113</v>
      </c>
      <c r="H6" s="78">
        <f t="shared" si="0"/>
        <v>14.125</v>
      </c>
      <c r="I6" s="65"/>
      <c r="J6" s="183"/>
      <c r="K6" s="66"/>
      <c r="L6" s="70" t="s">
        <v>105</v>
      </c>
      <c r="M6" s="71"/>
      <c r="N6" s="71"/>
      <c r="O6" s="176"/>
      <c r="P6" s="176"/>
    </row>
    <row r="7" spans="2:16">
      <c r="B7" s="180"/>
      <c r="C7" s="72"/>
      <c r="D7" s="143" t="s">
        <v>164</v>
      </c>
      <c r="E7" s="142" t="s">
        <v>161</v>
      </c>
      <c r="F7" s="144" t="s">
        <v>162</v>
      </c>
      <c r="G7" s="144" t="s">
        <v>163</v>
      </c>
      <c r="H7" s="78"/>
      <c r="I7" s="65"/>
      <c r="J7" s="183"/>
      <c r="K7" s="66"/>
      <c r="L7" s="137"/>
      <c r="M7" s="138"/>
      <c r="N7" s="138"/>
      <c r="O7" s="128">
        <v>35</v>
      </c>
      <c r="P7" s="128">
        <v>112.7</v>
      </c>
    </row>
    <row r="8" spans="2:16">
      <c r="B8" s="181"/>
      <c r="C8" s="65"/>
      <c r="D8" s="129"/>
      <c r="E8" s="141" t="s">
        <v>106</v>
      </c>
      <c r="F8" s="80">
        <f>SUM(F4:F6)</f>
        <v>21.1</v>
      </c>
      <c r="G8" s="80">
        <f>SUM(G4:G6)</f>
        <v>302</v>
      </c>
      <c r="H8" s="78">
        <f t="shared" si="0"/>
        <v>14.312796208530806</v>
      </c>
      <c r="I8" s="66"/>
      <c r="J8" s="184"/>
      <c r="K8" s="66"/>
      <c r="L8" s="79" t="s">
        <v>106</v>
      </c>
      <c r="M8" s="71"/>
      <c r="N8" s="97">
        <f>SUM(N4:N6)</f>
        <v>309.66666666666663</v>
      </c>
      <c r="O8" s="124">
        <f>SUM(O4:O7)</f>
        <v>344.7</v>
      </c>
      <c r="P8" s="97">
        <f>SUM(P4:P7)</f>
        <v>422.4</v>
      </c>
    </row>
    <row r="9" spans="2:16">
      <c r="B9" s="185">
        <v>2</v>
      </c>
      <c r="C9" s="72" t="s">
        <v>107</v>
      </c>
      <c r="D9" s="188" t="s">
        <v>148</v>
      </c>
      <c r="E9" s="102" t="s">
        <v>108</v>
      </c>
      <c r="F9" s="81">
        <v>25</v>
      </c>
      <c r="G9" s="82">
        <v>25</v>
      </c>
      <c r="H9" s="83">
        <f t="shared" si="0"/>
        <v>1</v>
      </c>
      <c r="I9" s="66"/>
      <c r="J9" s="182" t="s">
        <v>109</v>
      </c>
      <c r="K9" s="66"/>
      <c r="L9" s="70" t="s">
        <v>110</v>
      </c>
      <c r="M9" s="71"/>
      <c r="N9" s="71">
        <v>43.67</v>
      </c>
      <c r="O9" s="175">
        <f>43.7+52</f>
        <v>95.7</v>
      </c>
      <c r="P9" s="175">
        <v>112</v>
      </c>
    </row>
    <row r="10" spans="2:16">
      <c r="B10" s="180"/>
      <c r="C10" s="65" t="s">
        <v>111</v>
      </c>
      <c r="D10" s="189"/>
      <c r="E10" s="100" t="s">
        <v>112</v>
      </c>
      <c r="F10" s="73">
        <v>52</v>
      </c>
      <c r="G10" s="74">
        <v>52</v>
      </c>
      <c r="H10" s="75">
        <f t="shared" si="0"/>
        <v>1</v>
      </c>
      <c r="I10" s="66"/>
      <c r="J10" s="183"/>
      <c r="K10" s="66"/>
      <c r="L10" s="70" t="s">
        <v>113</v>
      </c>
      <c r="M10" s="71"/>
      <c r="N10" s="95">
        <v>112</v>
      </c>
      <c r="O10" s="179"/>
      <c r="P10" s="179"/>
    </row>
    <row r="11" spans="2:16">
      <c r="B11" s="180"/>
      <c r="C11" s="72" t="s">
        <v>107</v>
      </c>
      <c r="D11" s="190"/>
      <c r="E11" s="100" t="s">
        <v>143</v>
      </c>
      <c r="F11" s="73">
        <v>12</v>
      </c>
      <c r="G11" s="74">
        <v>12</v>
      </c>
      <c r="H11" s="75">
        <f t="shared" si="0"/>
        <v>1</v>
      </c>
      <c r="I11" s="66"/>
      <c r="J11" s="183"/>
      <c r="K11" s="66"/>
      <c r="L11" s="70" t="s">
        <v>110</v>
      </c>
      <c r="M11" s="71"/>
      <c r="N11" s="95">
        <v>0</v>
      </c>
      <c r="O11" s="176"/>
      <c r="P11" s="176"/>
    </row>
    <row r="12" spans="2:16">
      <c r="B12" s="180"/>
      <c r="C12" s="72" t="s">
        <v>107</v>
      </c>
      <c r="D12" s="188" t="s">
        <v>156</v>
      </c>
      <c r="E12" s="100" t="s">
        <v>114</v>
      </c>
      <c r="F12" s="73">
        <v>13</v>
      </c>
      <c r="G12" s="74">
        <v>13</v>
      </c>
      <c r="H12" s="75">
        <f t="shared" si="0"/>
        <v>1</v>
      </c>
      <c r="I12" s="66"/>
      <c r="J12" s="183"/>
      <c r="K12" s="66"/>
      <c r="L12" s="70" t="s">
        <v>110</v>
      </c>
      <c r="M12" s="71"/>
      <c r="N12" s="71">
        <v>114.25</v>
      </c>
      <c r="O12" s="175">
        <v>115</v>
      </c>
      <c r="P12" s="175">
        <f>115</f>
        <v>115</v>
      </c>
    </row>
    <row r="13" spans="2:16">
      <c r="B13" s="180"/>
      <c r="C13" s="84" t="s">
        <v>115</v>
      </c>
      <c r="D13" s="189"/>
      <c r="E13" s="100" t="s">
        <v>116</v>
      </c>
      <c r="F13" s="73">
        <v>76</v>
      </c>
      <c r="G13" s="74">
        <v>152</v>
      </c>
      <c r="H13" s="75">
        <f t="shared" si="0"/>
        <v>2</v>
      </c>
      <c r="I13" s="66"/>
      <c r="J13" s="183"/>
      <c r="K13" s="66"/>
      <c r="L13" s="70" t="s">
        <v>110</v>
      </c>
      <c r="M13" s="71"/>
      <c r="N13" s="71">
        <v>105.6</v>
      </c>
      <c r="O13" s="179"/>
      <c r="P13" s="179"/>
    </row>
    <row r="14" spans="2:16">
      <c r="B14" s="180"/>
      <c r="C14" s="72" t="s">
        <v>107</v>
      </c>
      <c r="D14" s="189"/>
      <c r="E14" s="100" t="s">
        <v>117</v>
      </c>
      <c r="F14" s="73">
        <v>16</v>
      </c>
      <c r="G14" s="74">
        <v>32</v>
      </c>
      <c r="H14" s="75">
        <f t="shared" si="0"/>
        <v>2</v>
      </c>
      <c r="I14" s="66"/>
      <c r="J14" s="183"/>
      <c r="K14" s="66"/>
      <c r="L14" s="70" t="s">
        <v>110</v>
      </c>
      <c r="M14" s="71"/>
      <c r="N14" s="95">
        <v>0</v>
      </c>
      <c r="O14" s="179"/>
      <c r="P14" s="179"/>
    </row>
    <row r="15" spans="2:16">
      <c r="B15" s="180"/>
      <c r="C15" s="72" t="s">
        <v>107</v>
      </c>
      <c r="D15" s="190"/>
      <c r="E15" s="103" t="s">
        <v>118</v>
      </c>
      <c r="F15" s="76">
        <v>16</v>
      </c>
      <c r="G15" s="77">
        <v>32</v>
      </c>
      <c r="H15" s="78">
        <f t="shared" si="0"/>
        <v>2</v>
      </c>
      <c r="I15" s="66"/>
      <c r="J15" s="183"/>
      <c r="K15" s="66"/>
      <c r="L15" s="70" t="s">
        <v>110</v>
      </c>
      <c r="M15" s="71"/>
      <c r="N15" s="95">
        <v>0</v>
      </c>
      <c r="O15" s="176"/>
      <c r="P15" s="176"/>
    </row>
    <row r="16" spans="2:16">
      <c r="B16" s="181"/>
      <c r="C16" s="65"/>
      <c r="D16" s="106"/>
      <c r="E16" s="101" t="s">
        <v>106</v>
      </c>
      <c r="F16" s="80">
        <f>SUM(F9:F15)</f>
        <v>210</v>
      </c>
      <c r="G16" s="80">
        <f>SUM(G9:G15)</f>
        <v>318</v>
      </c>
      <c r="H16" s="78">
        <f t="shared" si="0"/>
        <v>1.5142857142857142</v>
      </c>
      <c r="I16" s="66"/>
      <c r="J16" s="184"/>
      <c r="K16" s="66"/>
      <c r="L16" s="79" t="s">
        <v>106</v>
      </c>
      <c r="M16" s="71"/>
      <c r="N16" s="96">
        <f>SUM(N9:N15)</f>
        <v>375.52</v>
      </c>
      <c r="O16" s="126">
        <f>SUM(O9:O15)</f>
        <v>210.7</v>
      </c>
      <c r="P16" s="125">
        <f>SUM(P9:P15)</f>
        <v>227</v>
      </c>
    </row>
    <row r="17" spans="2:16">
      <c r="B17" s="185">
        <v>3</v>
      </c>
      <c r="C17" s="65"/>
      <c r="D17" s="106"/>
      <c r="E17" s="104"/>
      <c r="F17" s="85">
        <v>0</v>
      </c>
      <c r="G17" s="86">
        <v>0</v>
      </c>
      <c r="H17" s="87"/>
      <c r="I17" s="66"/>
      <c r="J17" s="186" t="s">
        <v>119</v>
      </c>
      <c r="K17" s="66"/>
      <c r="L17" s="70"/>
      <c r="M17" s="71"/>
      <c r="N17" s="71"/>
      <c r="O17" s="116"/>
      <c r="P17" s="116"/>
    </row>
    <row r="18" spans="2:16">
      <c r="B18" s="181"/>
      <c r="C18" s="65"/>
      <c r="D18" s="106"/>
      <c r="E18" s="101" t="s">
        <v>106</v>
      </c>
      <c r="F18" s="80">
        <f>SUM(F17)</f>
        <v>0</v>
      </c>
      <c r="G18" s="80">
        <f>SUM(G17)</f>
        <v>0</v>
      </c>
      <c r="H18" s="88"/>
      <c r="I18" s="66"/>
      <c r="J18" s="187"/>
      <c r="K18" s="66"/>
      <c r="L18" s="70"/>
      <c r="M18" s="71"/>
      <c r="N18" s="71"/>
      <c r="O18" s="116"/>
      <c r="P18" s="116"/>
    </row>
    <row r="19" spans="2:16">
      <c r="B19" s="185">
        <v>4</v>
      </c>
      <c r="C19" s="72" t="s">
        <v>120</v>
      </c>
      <c r="D19" s="106" t="s">
        <v>150</v>
      </c>
      <c r="E19" s="102" t="s">
        <v>121</v>
      </c>
      <c r="F19" s="81">
        <v>10.3</v>
      </c>
      <c r="G19" s="82">
        <v>20.7</v>
      </c>
      <c r="H19" s="83">
        <f t="shared" ref="H19:H29" si="1">G19/F19</f>
        <v>2.0097087378640777</v>
      </c>
      <c r="I19" s="66"/>
      <c r="J19" s="192" t="s">
        <v>122</v>
      </c>
      <c r="K19" s="66"/>
      <c r="L19" s="70" t="s">
        <v>123</v>
      </c>
      <c r="M19" s="71"/>
      <c r="N19" s="71">
        <v>14.31</v>
      </c>
      <c r="O19" s="116">
        <v>14.31</v>
      </c>
      <c r="P19" s="116">
        <v>23.82</v>
      </c>
    </row>
    <row r="20" spans="2:16">
      <c r="B20" s="180"/>
      <c r="C20" s="72" t="s">
        <v>124</v>
      </c>
      <c r="D20" s="188" t="s">
        <v>149</v>
      </c>
      <c r="E20" s="100" t="s">
        <v>125</v>
      </c>
      <c r="F20" s="73">
        <v>9.1999999999999993</v>
      </c>
      <c r="G20" s="74">
        <v>18.399999999999999</v>
      </c>
      <c r="H20" s="75">
        <f t="shared" si="1"/>
        <v>2</v>
      </c>
      <c r="I20" s="66"/>
      <c r="J20" s="193"/>
      <c r="K20" s="66"/>
      <c r="L20" s="70" t="s">
        <v>110</v>
      </c>
      <c r="M20" s="71"/>
      <c r="N20" s="95">
        <v>18.333333333333332</v>
      </c>
      <c r="O20" s="116">
        <v>27.3</v>
      </c>
      <c r="P20" s="116">
        <v>28.5</v>
      </c>
    </row>
    <row r="21" spans="2:16">
      <c r="B21" s="180"/>
      <c r="C21" s="72" t="s">
        <v>126</v>
      </c>
      <c r="D21" s="190"/>
      <c r="E21" s="100" t="s">
        <v>127</v>
      </c>
      <c r="F21" s="73">
        <v>10.3</v>
      </c>
      <c r="G21" s="74">
        <v>20.7</v>
      </c>
      <c r="H21" s="75">
        <f t="shared" si="1"/>
        <v>2.0097087378640777</v>
      </c>
      <c r="I21" s="66"/>
      <c r="J21" s="193"/>
      <c r="K21" s="66"/>
      <c r="L21" s="70" t="s">
        <v>123</v>
      </c>
      <c r="M21" s="71"/>
      <c r="N21" s="71">
        <v>20.7</v>
      </c>
      <c r="O21" s="116">
        <v>50</v>
      </c>
      <c r="P21" s="116">
        <v>0</v>
      </c>
    </row>
    <row r="22" spans="2:16">
      <c r="B22" s="180"/>
      <c r="C22" s="89" t="s">
        <v>128</v>
      </c>
      <c r="D22" s="195" t="s">
        <v>157</v>
      </c>
      <c r="E22" s="100" t="s">
        <v>129</v>
      </c>
      <c r="F22" s="73">
        <v>7</v>
      </c>
      <c r="G22" s="74">
        <v>2</v>
      </c>
      <c r="H22" s="90">
        <f t="shared" si="1"/>
        <v>0.2857142857142857</v>
      </c>
      <c r="I22" s="66"/>
      <c r="J22" s="193"/>
      <c r="K22" s="66"/>
      <c r="L22" s="70"/>
      <c r="M22" s="71"/>
      <c r="N22" s="95">
        <v>51.3333333333333</v>
      </c>
      <c r="O22" s="175">
        <v>46</v>
      </c>
      <c r="P22" s="175">
        <v>34</v>
      </c>
    </row>
    <row r="23" spans="2:16">
      <c r="B23" s="180"/>
      <c r="C23" s="72" t="s">
        <v>130</v>
      </c>
      <c r="D23" s="196"/>
      <c r="E23" s="100" t="s">
        <v>131</v>
      </c>
      <c r="F23" s="73">
        <v>6</v>
      </c>
      <c r="G23" s="74">
        <v>2</v>
      </c>
      <c r="H23" s="90">
        <f t="shared" si="1"/>
        <v>0.33333333333333331</v>
      </c>
      <c r="I23" s="66"/>
      <c r="J23" s="193"/>
      <c r="K23" s="66"/>
      <c r="L23" s="70" t="s">
        <v>123</v>
      </c>
      <c r="M23" s="71"/>
      <c r="N23" s="95">
        <v>43.666666666666664</v>
      </c>
      <c r="O23" s="176"/>
      <c r="P23" s="176"/>
    </row>
    <row r="24" spans="2:16">
      <c r="B24" s="180"/>
      <c r="C24" s="72" t="s">
        <v>120</v>
      </c>
      <c r="D24" s="114" t="s">
        <v>155</v>
      </c>
      <c r="E24" s="118" t="s">
        <v>121</v>
      </c>
      <c r="F24" s="119">
        <v>10.3</v>
      </c>
      <c r="G24" s="120">
        <v>20.7</v>
      </c>
      <c r="H24" s="75">
        <f t="shared" si="1"/>
        <v>2.0097087378640777</v>
      </c>
      <c r="I24" s="66"/>
      <c r="J24" s="193"/>
      <c r="K24" s="66"/>
      <c r="L24" s="70"/>
      <c r="M24" s="71"/>
      <c r="N24" s="71">
        <v>14.31</v>
      </c>
      <c r="O24" s="123">
        <v>14.31</v>
      </c>
      <c r="P24" s="123">
        <v>23.82</v>
      </c>
    </row>
    <row r="25" spans="2:16">
      <c r="B25" s="180"/>
      <c r="C25" s="72" t="s">
        <v>124</v>
      </c>
      <c r="D25" s="114"/>
      <c r="E25" s="118" t="s">
        <v>125</v>
      </c>
      <c r="F25" s="119">
        <v>9.1999999999999993</v>
      </c>
      <c r="G25" s="120">
        <v>18.399999999999999</v>
      </c>
      <c r="H25" s="75">
        <f t="shared" si="1"/>
        <v>2</v>
      </c>
      <c r="I25" s="66"/>
      <c r="J25" s="193"/>
      <c r="K25" s="66"/>
      <c r="L25" s="70"/>
      <c r="M25" s="71"/>
      <c r="N25" s="95">
        <v>18.333333333333332</v>
      </c>
      <c r="O25" s="123">
        <v>27.3</v>
      </c>
      <c r="P25" s="123">
        <v>28.5</v>
      </c>
    </row>
    <row r="26" spans="2:16">
      <c r="B26" s="180"/>
      <c r="C26" s="72" t="s">
        <v>126</v>
      </c>
      <c r="D26" s="114"/>
      <c r="E26" s="118" t="s">
        <v>127</v>
      </c>
      <c r="F26" s="119">
        <v>10.3</v>
      </c>
      <c r="G26" s="120">
        <v>20.7</v>
      </c>
      <c r="H26" s="75">
        <f t="shared" si="1"/>
        <v>2.0097087378640777</v>
      </c>
      <c r="I26" s="66"/>
      <c r="J26" s="193"/>
      <c r="K26" s="66"/>
      <c r="L26" s="70"/>
      <c r="M26" s="71"/>
      <c r="N26" s="95">
        <v>20.7</v>
      </c>
      <c r="O26" s="123">
        <v>50</v>
      </c>
      <c r="P26" s="123">
        <v>0</v>
      </c>
    </row>
    <row r="27" spans="2:16">
      <c r="B27" s="180"/>
      <c r="C27" s="89" t="s">
        <v>128</v>
      </c>
      <c r="D27" s="115"/>
      <c r="E27" s="118" t="s">
        <v>129</v>
      </c>
      <c r="F27" s="119">
        <v>7</v>
      </c>
      <c r="G27" s="120">
        <v>2</v>
      </c>
      <c r="H27" s="90">
        <f t="shared" si="1"/>
        <v>0.2857142857142857</v>
      </c>
      <c r="I27" s="66"/>
      <c r="J27" s="193"/>
      <c r="K27" s="66"/>
      <c r="L27" s="70"/>
      <c r="M27" s="71"/>
      <c r="N27" s="95">
        <v>51.333333333333329</v>
      </c>
      <c r="O27" s="177">
        <v>46</v>
      </c>
      <c r="P27" s="177">
        <v>34</v>
      </c>
    </row>
    <row r="28" spans="2:16">
      <c r="B28" s="180"/>
      <c r="C28" s="72" t="s">
        <v>130</v>
      </c>
      <c r="D28" s="114"/>
      <c r="E28" s="118" t="s">
        <v>131</v>
      </c>
      <c r="F28" s="121">
        <v>6</v>
      </c>
      <c r="G28" s="122">
        <v>2</v>
      </c>
      <c r="H28" s="93">
        <f t="shared" si="1"/>
        <v>0.33333333333333331</v>
      </c>
      <c r="I28" s="66"/>
      <c r="J28" s="193"/>
      <c r="K28" s="66"/>
      <c r="L28" s="70"/>
      <c r="M28" s="71"/>
      <c r="N28" s="95">
        <v>43.666666666666664</v>
      </c>
      <c r="O28" s="178"/>
      <c r="P28" s="178"/>
    </row>
    <row r="29" spans="2:16">
      <c r="B29" s="181"/>
      <c r="C29" s="65"/>
      <c r="D29" s="106"/>
      <c r="E29" s="101" t="s">
        <v>106</v>
      </c>
      <c r="F29" s="80">
        <f>SUM(F19:F28)</f>
        <v>85.6</v>
      </c>
      <c r="G29" s="80">
        <f>SUM(G19:G28)</f>
        <v>127.60000000000001</v>
      </c>
      <c r="H29" s="78">
        <f t="shared" si="1"/>
        <v>1.4906542056074767</v>
      </c>
      <c r="I29" s="65"/>
      <c r="J29" s="194"/>
      <c r="K29" s="66"/>
      <c r="L29" s="79" t="s">
        <v>106</v>
      </c>
      <c r="M29" s="71"/>
      <c r="N29" s="97">
        <f>SUM(N19:N28)</f>
        <v>296.68666666666667</v>
      </c>
      <c r="O29" s="124">
        <f t="shared" ref="O29:P29" si="2">SUM(O19:O28)</f>
        <v>275.22000000000003</v>
      </c>
      <c r="P29" s="124">
        <f t="shared" si="2"/>
        <v>172.64</v>
      </c>
    </row>
    <row r="30" spans="2:16" hidden="1">
      <c r="B30" s="185">
        <v>5</v>
      </c>
      <c r="C30" s="89" t="s">
        <v>132</v>
      </c>
      <c r="D30" s="107"/>
      <c r="E30" s="102" t="s">
        <v>133</v>
      </c>
      <c r="F30" s="81">
        <v>36</v>
      </c>
      <c r="G30" s="82">
        <v>30</v>
      </c>
      <c r="H30" s="94">
        <f>G30/F30</f>
        <v>0.83333333333333337</v>
      </c>
      <c r="I30" s="65"/>
      <c r="J30" s="192" t="s">
        <v>134</v>
      </c>
      <c r="K30" s="66"/>
      <c r="L30" s="70" t="s">
        <v>113</v>
      </c>
      <c r="M30" s="71"/>
      <c r="N30" s="71"/>
      <c r="O30" s="116"/>
      <c r="P30" s="116"/>
    </row>
    <row r="31" spans="2:16" hidden="1">
      <c r="B31" s="180"/>
      <c r="C31" s="65" t="s">
        <v>132</v>
      </c>
      <c r="D31" s="106"/>
      <c r="E31" s="103" t="s">
        <v>133</v>
      </c>
      <c r="F31" s="91">
        <v>36</v>
      </c>
      <c r="G31" s="92">
        <v>30</v>
      </c>
      <c r="H31" s="93">
        <f>G31/F31</f>
        <v>0.83333333333333337</v>
      </c>
      <c r="I31" s="65"/>
      <c r="J31" s="193"/>
      <c r="K31" s="66"/>
      <c r="L31" s="70" t="s">
        <v>113</v>
      </c>
      <c r="M31" s="71"/>
      <c r="N31" s="71"/>
      <c r="O31" s="116"/>
      <c r="P31" s="116"/>
    </row>
    <row r="32" spans="2:16" hidden="1">
      <c r="B32" s="181"/>
      <c r="C32" s="65"/>
      <c r="D32" s="65"/>
      <c r="E32" s="79" t="s">
        <v>106</v>
      </c>
      <c r="F32" s="80">
        <f>SUM(F30:F31)</f>
        <v>72</v>
      </c>
      <c r="G32" s="80">
        <f>SUM(G30:G31)</f>
        <v>60</v>
      </c>
      <c r="H32" s="78">
        <f t="shared" ref="H32" si="3">G32/F32</f>
        <v>0.83333333333333337</v>
      </c>
      <c r="I32" s="65"/>
      <c r="J32" s="194"/>
      <c r="K32" s="66"/>
      <c r="L32" s="70"/>
      <c r="M32" s="71"/>
      <c r="N32" s="71"/>
      <c r="O32" s="116"/>
      <c r="P32" s="116"/>
    </row>
    <row r="33" spans="4:16" hidden="1"/>
    <row r="35" spans="4:16" s="130" customFormat="1">
      <c r="D35" s="191" t="s">
        <v>158</v>
      </c>
      <c r="E35" s="134" t="s">
        <v>159</v>
      </c>
      <c r="F35" s="131">
        <v>90</v>
      </c>
      <c r="G35" s="132">
        <v>90</v>
      </c>
      <c r="O35" s="116">
        <v>55</v>
      </c>
      <c r="P35" s="116">
        <v>65</v>
      </c>
    </row>
    <row r="36" spans="4:16">
      <c r="D36" s="191"/>
      <c r="E36" s="135" t="s">
        <v>160</v>
      </c>
      <c r="F36" s="133">
        <v>58</v>
      </c>
      <c r="G36" s="132">
        <v>58</v>
      </c>
      <c r="H36" s="130"/>
      <c r="I36" s="130"/>
      <c r="J36" s="130"/>
      <c r="K36" s="130"/>
      <c r="L36" s="130"/>
      <c r="M36" s="130"/>
      <c r="N36" s="130"/>
      <c r="O36" s="116">
        <v>37</v>
      </c>
      <c r="P36" s="116">
        <v>47</v>
      </c>
    </row>
  </sheetData>
  <mergeCells count="28">
    <mergeCell ref="D35:D36"/>
    <mergeCell ref="B19:B29"/>
    <mergeCell ref="J19:J29"/>
    <mergeCell ref="B30:B32"/>
    <mergeCell ref="J30:J32"/>
    <mergeCell ref="D20:D21"/>
    <mergeCell ref="D22:D23"/>
    <mergeCell ref="B4:B8"/>
    <mergeCell ref="J4:J8"/>
    <mergeCell ref="B9:B16"/>
    <mergeCell ref="J9:J16"/>
    <mergeCell ref="B17:B18"/>
    <mergeCell ref="J17:J18"/>
    <mergeCell ref="D5:D6"/>
    <mergeCell ref="D9:D11"/>
    <mergeCell ref="D12:D15"/>
    <mergeCell ref="F2:G2"/>
    <mergeCell ref="O2:P2"/>
    <mergeCell ref="O5:O6"/>
    <mergeCell ref="P5:P6"/>
    <mergeCell ref="O27:O28"/>
    <mergeCell ref="P27:P28"/>
    <mergeCell ref="O22:O23"/>
    <mergeCell ref="P22:P23"/>
    <mergeCell ref="O9:O11"/>
    <mergeCell ref="P9:P11"/>
    <mergeCell ref="O12:O15"/>
    <mergeCell ref="P12:P15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Global</vt:lpstr>
      <vt:lpstr>Current vs New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 Jerod</dc:creator>
  <cp:lastModifiedBy>Williams Jerod</cp:lastModifiedBy>
  <dcterms:created xsi:type="dcterms:W3CDTF">2019-01-30T14:41:39Z</dcterms:created>
  <dcterms:modified xsi:type="dcterms:W3CDTF">2019-04-11T15:44:15Z</dcterms:modified>
</cp:coreProperties>
</file>